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27795" windowHeight="10875"/>
  </bookViews>
  <sheets>
    <sheet name="NASLOVNA" sheetId="13" r:id="rId1"/>
    <sheet name=" UKUPNO IZVORI" sheetId="11" r:id="rId2"/>
    <sheet name="UKUPNO LIMIT" sheetId="12" r:id="rId3"/>
    <sheet name="MINGO" sheetId="10" r:id="rId4"/>
    <sheet name="ZALIHE" sheetId="8" r:id="rId5"/>
    <sheet name=" AOPT" sheetId="7" r:id="rId6"/>
    <sheet name="AIK" sheetId="6" r:id="rId7"/>
    <sheet name="HANDA" sheetId="5" r:id="rId8"/>
    <sheet name="CEI" sheetId="14" r:id="rId9"/>
    <sheet name="DZM" sheetId="2" r:id="rId10"/>
    <sheet name="HZN" sheetId="9" r:id="rId11"/>
    <sheet name="HAA" sheetId="3" r:id="rId12"/>
  </sheets>
  <definedNames>
    <definedName name="_xlnm.Print_Area" localSheetId="5">' AOPT'!$A$1:$H$65</definedName>
    <definedName name="_xlnm.Print_Area" localSheetId="6">AIK!$A$1:$H$113</definedName>
    <definedName name="_xlnm.Print_Area" localSheetId="8">CEI!$A$1:$H$61</definedName>
    <definedName name="_xlnm.Print_Area" localSheetId="9">DZM!$A$1:$H$73</definedName>
    <definedName name="_xlnm.Print_Area" localSheetId="11">HAA!$A$1:$H$63</definedName>
    <definedName name="_xlnm.Print_Area" localSheetId="7">HANDA!$A$1:$H$83</definedName>
    <definedName name="_xlnm.Print_Area" localSheetId="10">HZN!$A$1:$H$72</definedName>
    <definedName name="_xlnm.Print_Area" localSheetId="3">MINGO!$A$1:$J$325</definedName>
    <definedName name="_xlnm.Print_Area" localSheetId="0">NASLOVNA!$A$1:$I$50</definedName>
    <definedName name="_xlnm.Print_Area" localSheetId="4">ZALIHE!$A$1:$H$122</definedName>
    <definedName name="_xlnm.Print_Titles" localSheetId="5">' AOPT'!$1:$1</definedName>
    <definedName name="_xlnm.Print_Titles" localSheetId="6">AIK!$1:$1</definedName>
    <definedName name="_xlnm.Print_Titles" localSheetId="8">CEI!$1:$1</definedName>
    <definedName name="_xlnm.Print_Titles" localSheetId="9">DZM!$1:$1</definedName>
    <definedName name="_xlnm.Print_Titles" localSheetId="11">HAA!$1:$1</definedName>
    <definedName name="_xlnm.Print_Titles" localSheetId="7">HANDA!$1:$1</definedName>
    <definedName name="_xlnm.Print_Titles" localSheetId="10">HZN!$1:$1</definedName>
    <definedName name="_xlnm.Print_Titles" localSheetId="3">MINGO!$1:$1</definedName>
    <definedName name="_xlnm.Print_Titles" localSheetId="4">ZALIHE!$1:$1</definedName>
  </definedNames>
  <calcPr calcId="125725"/>
</workbook>
</file>

<file path=xl/calcChain.xml><?xml version="1.0" encoding="utf-8"?>
<calcChain xmlns="http://schemas.openxmlformats.org/spreadsheetml/2006/main">
  <c r="H2" i="10"/>
  <c r="H13"/>
  <c r="H43"/>
  <c r="H22"/>
  <c r="H327"/>
  <c r="I3"/>
  <c r="J3"/>
  <c r="H3"/>
  <c r="F2" i="14"/>
  <c r="G13"/>
  <c r="H13"/>
  <c r="F13"/>
  <c r="G57"/>
  <c r="H57"/>
  <c r="F57"/>
  <c r="I128" i="10"/>
  <c r="J128"/>
  <c r="H128"/>
  <c r="H127" s="1"/>
  <c r="G60" i="14"/>
  <c r="H60"/>
  <c r="F60"/>
  <c r="G58"/>
  <c r="G8" i="2"/>
  <c r="H8"/>
  <c r="F8"/>
  <c r="F22"/>
  <c r="F58" i="14"/>
  <c r="H58"/>
  <c r="G29" i="11" l="1"/>
  <c r="H29"/>
  <c r="F29"/>
  <c r="H8" i="14" l="1"/>
  <c r="G8"/>
  <c r="F8"/>
  <c r="H7" i="10"/>
  <c r="I22"/>
  <c r="J22"/>
  <c r="G22"/>
  <c r="E22"/>
  <c r="H93"/>
  <c r="H151"/>
  <c r="G7" i="9" l="1"/>
  <c r="H7"/>
  <c r="F7"/>
  <c r="G6" i="2"/>
  <c r="H6"/>
  <c r="F45"/>
  <c r="F27"/>
  <c r="F6" l="1"/>
  <c r="G27"/>
  <c r="H27"/>
  <c r="D2" i="14"/>
  <c r="E2"/>
  <c r="G54" i="7" l="1"/>
  <c r="H54"/>
  <c r="F54"/>
  <c r="G40" i="11" l="1"/>
  <c r="H40"/>
  <c r="F40"/>
  <c r="H62" i="3"/>
  <c r="H61" s="1"/>
  <c r="H8" s="1"/>
  <c r="G62"/>
  <c r="G61" s="1"/>
  <c r="G8" s="1"/>
  <c r="F62"/>
  <c r="F61" s="1"/>
  <c r="F8" s="1"/>
  <c r="H8" i="10" l="1"/>
  <c r="I8"/>
  <c r="J8"/>
  <c r="G8"/>
  <c r="H6"/>
  <c r="I6"/>
  <c r="J6"/>
  <c r="G6"/>
  <c r="I222"/>
  <c r="J222"/>
  <c r="H222"/>
  <c r="F32" i="11"/>
  <c r="F13"/>
  <c r="D11" i="7" l="1"/>
  <c r="D10"/>
  <c r="D9"/>
  <c r="D8"/>
  <c r="D4"/>
  <c r="D5" s="1"/>
  <c r="D11" i="2"/>
  <c r="D10"/>
  <c r="D9"/>
  <c r="D4"/>
  <c r="D5" s="1"/>
  <c r="D11" i="3"/>
  <c r="D10"/>
  <c r="D9"/>
  <c r="D8"/>
  <c r="D4"/>
  <c r="D5" s="1"/>
  <c r="H94" i="6" l="1"/>
  <c r="G94"/>
  <c r="F94"/>
  <c r="D94"/>
  <c r="H53"/>
  <c r="G53"/>
  <c r="F53"/>
  <c r="D53"/>
  <c r="H18"/>
  <c r="G18"/>
  <c r="F18"/>
  <c r="H11"/>
  <c r="D11"/>
  <c r="D10"/>
  <c r="D9"/>
  <c r="D8"/>
  <c r="D4"/>
  <c r="D5" s="1"/>
  <c r="H50" i="14" l="1"/>
  <c r="G50"/>
  <c r="F50"/>
  <c r="H43"/>
  <c r="G43"/>
  <c r="F43"/>
  <c r="F33"/>
  <c r="F27"/>
  <c r="F20"/>
  <c r="G14"/>
  <c r="F14"/>
  <c r="D11"/>
  <c r="D10"/>
  <c r="D9"/>
  <c r="D4"/>
  <c r="D5" s="1"/>
  <c r="H54"/>
  <c r="G54"/>
  <c r="F54"/>
  <c r="H33"/>
  <c r="G33"/>
  <c r="H27"/>
  <c r="G27"/>
  <c r="H23"/>
  <c r="G23"/>
  <c r="F23"/>
  <c r="H20"/>
  <c r="G20"/>
  <c r="H18"/>
  <c r="G18"/>
  <c r="F18"/>
  <c r="H14"/>
  <c r="H3" l="1"/>
  <c r="G3"/>
  <c r="J3" s="1"/>
  <c r="F3"/>
  <c r="D58" i="9"/>
  <c r="D67"/>
  <c r="E67"/>
  <c r="D69"/>
  <c r="E69"/>
  <c r="D71"/>
  <c r="E71"/>
  <c r="D13"/>
  <c r="D61"/>
  <c r="H3"/>
  <c r="G3"/>
  <c r="G54"/>
  <c r="H54"/>
  <c r="F54"/>
  <c r="D11"/>
  <c r="D10"/>
  <c r="D9"/>
  <c r="D8"/>
  <c r="D5"/>
  <c r="D64" l="1"/>
  <c r="I3" i="14"/>
  <c r="F5"/>
  <c r="G2"/>
  <c r="G5"/>
  <c r="H2"/>
  <c r="H5"/>
  <c r="K3"/>
  <c r="D57" i="9"/>
  <c r="D2"/>
  <c r="H80" i="5"/>
  <c r="G80"/>
  <c r="F80"/>
  <c r="D80"/>
  <c r="F78"/>
  <c r="H11"/>
  <c r="D11"/>
  <c r="D10"/>
  <c r="D9"/>
  <c r="D8"/>
  <c r="D4"/>
  <c r="D5" s="1"/>
  <c r="D4" i="8"/>
  <c r="D8"/>
  <c r="D9"/>
  <c r="D10"/>
  <c r="D11"/>
  <c r="D67" l="1"/>
  <c r="D72"/>
  <c r="D75"/>
  <c r="H121"/>
  <c r="G121"/>
  <c r="F121"/>
  <c r="D121"/>
  <c r="H119"/>
  <c r="H118" s="1"/>
  <c r="H11" s="1"/>
  <c r="G119"/>
  <c r="G118" s="1"/>
  <c r="G11" s="1"/>
  <c r="F119"/>
  <c r="F118" s="1"/>
  <c r="F11" s="1"/>
  <c r="D25"/>
  <c r="D30"/>
  <c r="D50"/>
  <c r="D16"/>
  <c r="G55"/>
  <c r="H55"/>
  <c r="F55"/>
  <c r="D77"/>
  <c r="G75"/>
  <c r="H75"/>
  <c r="F75"/>
  <c r="H77"/>
  <c r="G77"/>
  <c r="F77"/>
  <c r="G74" l="1"/>
  <c r="D66"/>
  <c r="D13"/>
  <c r="D3" s="1"/>
  <c r="F74"/>
  <c r="H74"/>
  <c r="I27" i="10"/>
  <c r="J27"/>
  <c r="H27"/>
  <c r="H33"/>
  <c r="H46"/>
  <c r="H61"/>
  <c r="H232"/>
  <c r="H257"/>
  <c r="H260"/>
  <c r="H265"/>
  <c r="H272"/>
  <c r="H277"/>
  <c r="H10"/>
  <c r="H4"/>
  <c r="H305"/>
  <c r="H301"/>
  <c r="I10"/>
  <c r="J10"/>
  <c r="H221"/>
  <c r="I4"/>
  <c r="J4"/>
  <c r="H298"/>
  <c r="H295"/>
  <c r="H292"/>
  <c r="G277"/>
  <c r="I277"/>
  <c r="J277"/>
  <c r="H245"/>
  <c r="I245"/>
  <c r="H256" l="1"/>
  <c r="H5"/>
  <c r="H332" s="1"/>
  <c r="E218"/>
  <c r="E217" s="1"/>
  <c r="G212"/>
  <c r="E212"/>
  <c r="H69" l="1"/>
  <c r="H58"/>
  <c r="J46"/>
  <c r="I43"/>
  <c r="I33"/>
  <c r="H14"/>
  <c r="I14"/>
  <c r="J14"/>
  <c r="H19"/>
  <c r="I19"/>
  <c r="J19"/>
  <c r="I7"/>
  <c r="J7"/>
  <c r="I265"/>
  <c r="J265"/>
  <c r="G265"/>
  <c r="G222"/>
  <c r="J61"/>
  <c r="G305"/>
  <c r="E305"/>
  <c r="D305"/>
  <c r="H310"/>
  <c r="H155"/>
  <c r="H161"/>
  <c r="H168"/>
  <c r="H166"/>
  <c r="H164"/>
  <c r="H171"/>
  <c r="H173"/>
  <c r="H175"/>
  <c r="H180"/>
  <c r="H253"/>
  <c r="I305"/>
  <c r="J305"/>
  <c r="I253"/>
  <c r="J253"/>
  <c r="G253"/>
  <c r="H163" l="1"/>
  <c r="H170"/>
  <c r="J5"/>
  <c r="J332" s="1"/>
  <c r="I5"/>
  <c r="I332" s="1"/>
  <c r="J295"/>
  <c r="I295"/>
  <c r="E29" i="11" l="1"/>
  <c r="E25"/>
  <c r="G18" i="12"/>
  <c r="F18"/>
  <c r="E18"/>
  <c r="G102" i="10" l="1"/>
  <c r="G101" s="1"/>
  <c r="G3"/>
  <c r="E7"/>
  <c r="G7"/>
  <c r="D7"/>
  <c r="E4"/>
  <c r="G4"/>
  <c r="D4"/>
  <c r="E3"/>
  <c r="D3"/>
  <c r="D321"/>
  <c r="F25" i="11"/>
  <c r="G25"/>
  <c r="H25"/>
  <c r="E13"/>
  <c r="E4"/>
  <c r="H36"/>
  <c r="H32"/>
  <c r="H23"/>
  <c r="H21"/>
  <c r="H19"/>
  <c r="H13"/>
  <c r="G36"/>
  <c r="G32"/>
  <c r="G23"/>
  <c r="G21"/>
  <c r="G19"/>
  <c r="G13"/>
  <c r="G25" i="12"/>
  <c r="G22"/>
  <c r="G20"/>
  <c r="G16"/>
  <c r="G14"/>
  <c r="G12"/>
  <c r="G10"/>
  <c r="G7"/>
  <c r="G4"/>
  <c r="F25"/>
  <c r="F22"/>
  <c r="F20"/>
  <c r="F16"/>
  <c r="F14"/>
  <c r="F12"/>
  <c r="F10"/>
  <c r="F7"/>
  <c r="F4"/>
  <c r="H59" i="3"/>
  <c r="H57"/>
  <c r="H53"/>
  <c r="H50"/>
  <c r="H43"/>
  <c r="H41"/>
  <c r="H32"/>
  <c r="H26"/>
  <c r="H22"/>
  <c r="H19"/>
  <c r="H17"/>
  <c r="H14"/>
  <c r="G59"/>
  <c r="G57"/>
  <c r="G53"/>
  <c r="G50"/>
  <c r="G43"/>
  <c r="G41"/>
  <c r="G32"/>
  <c r="G26"/>
  <c r="G22"/>
  <c r="G19"/>
  <c r="G17"/>
  <c r="G14"/>
  <c r="H71" i="9"/>
  <c r="H69"/>
  <c r="H67"/>
  <c r="H65"/>
  <c r="H58"/>
  <c r="H50"/>
  <c r="H42"/>
  <c r="H32"/>
  <c r="H26"/>
  <c r="H22"/>
  <c r="H19"/>
  <c r="H17"/>
  <c r="H14"/>
  <c r="G71"/>
  <c r="G69"/>
  <c r="G67"/>
  <c r="G65"/>
  <c r="G58"/>
  <c r="G50"/>
  <c r="G42"/>
  <c r="G32"/>
  <c r="G26"/>
  <c r="G22"/>
  <c r="G19"/>
  <c r="G17"/>
  <c r="G14"/>
  <c r="H72" i="2"/>
  <c r="H70"/>
  <c r="H67"/>
  <c r="H66" s="1"/>
  <c r="H64"/>
  <c r="H60"/>
  <c r="H57"/>
  <c r="H56" s="1"/>
  <c r="H52"/>
  <c r="H45"/>
  <c r="H35"/>
  <c r="H22"/>
  <c r="H19"/>
  <c r="H17"/>
  <c r="H14"/>
  <c r="G72"/>
  <c r="G70"/>
  <c r="G67"/>
  <c r="G66" s="1"/>
  <c r="G64"/>
  <c r="G60"/>
  <c r="G57"/>
  <c r="G56" s="1"/>
  <c r="G52"/>
  <c r="G45"/>
  <c r="G35"/>
  <c r="G22"/>
  <c r="G19"/>
  <c r="G17"/>
  <c r="G14"/>
  <c r="H82" i="5"/>
  <c r="H78"/>
  <c r="H75"/>
  <c r="H73"/>
  <c r="H70"/>
  <c r="H65"/>
  <c r="H59"/>
  <c r="H56"/>
  <c r="H53"/>
  <c r="H50"/>
  <c r="H47"/>
  <c r="H40"/>
  <c r="H30"/>
  <c r="H26"/>
  <c r="H22"/>
  <c r="H19"/>
  <c r="H17"/>
  <c r="H14"/>
  <c r="G82"/>
  <c r="G78"/>
  <c r="G75"/>
  <c r="G73"/>
  <c r="G70"/>
  <c r="G65"/>
  <c r="G59"/>
  <c r="G56"/>
  <c r="G53"/>
  <c r="G50"/>
  <c r="G47"/>
  <c r="G40"/>
  <c r="G30"/>
  <c r="G26"/>
  <c r="G22"/>
  <c r="G19"/>
  <c r="G17"/>
  <c r="G14"/>
  <c r="H112" i="6"/>
  <c r="H110"/>
  <c r="H106"/>
  <c r="H102"/>
  <c r="H99"/>
  <c r="H96"/>
  <c r="H90"/>
  <c r="H88"/>
  <c r="H87" s="1"/>
  <c r="H84"/>
  <c r="H80"/>
  <c r="H77"/>
  <c r="H73"/>
  <c r="H69"/>
  <c r="H66"/>
  <c r="H62"/>
  <c r="H58"/>
  <c r="H55"/>
  <c r="H49"/>
  <c r="H43"/>
  <c r="H33"/>
  <c r="H28"/>
  <c r="H23"/>
  <c r="H20"/>
  <c r="H14"/>
  <c r="G112"/>
  <c r="G110"/>
  <c r="G106"/>
  <c r="G102"/>
  <c r="G99"/>
  <c r="G96"/>
  <c r="G90"/>
  <c r="G88"/>
  <c r="G87" s="1"/>
  <c r="G84"/>
  <c r="G80"/>
  <c r="G77"/>
  <c r="G73"/>
  <c r="G69"/>
  <c r="G66"/>
  <c r="G62"/>
  <c r="G58"/>
  <c r="G55"/>
  <c r="G49"/>
  <c r="G43"/>
  <c r="G33"/>
  <c r="G28"/>
  <c r="G23"/>
  <c r="G20"/>
  <c r="G14"/>
  <c r="H64" i="7"/>
  <c r="H63" s="1"/>
  <c r="H61"/>
  <c r="H59"/>
  <c r="H50"/>
  <c r="H43"/>
  <c r="H33"/>
  <c r="H27"/>
  <c r="H23"/>
  <c r="H20"/>
  <c r="H18"/>
  <c r="H14"/>
  <c r="G64"/>
  <c r="G63" s="1"/>
  <c r="G61"/>
  <c r="G59"/>
  <c r="G50"/>
  <c r="G43"/>
  <c r="G33"/>
  <c r="G27"/>
  <c r="G23"/>
  <c r="G20"/>
  <c r="G18"/>
  <c r="G14"/>
  <c r="H116" i="8"/>
  <c r="H115" s="1"/>
  <c r="H113"/>
  <c r="H112" s="1"/>
  <c r="H110"/>
  <c r="H108"/>
  <c r="H105"/>
  <c r="H104" s="1"/>
  <c r="H102"/>
  <c r="H101" s="1"/>
  <c r="H98"/>
  <c r="H95"/>
  <c r="H87"/>
  <c r="H83"/>
  <c r="H80"/>
  <c r="H72"/>
  <c r="H67"/>
  <c r="H64"/>
  <c r="H63" s="1"/>
  <c r="H61"/>
  <c r="H60" s="1"/>
  <c r="H58"/>
  <c r="H57" s="1"/>
  <c r="H50"/>
  <c r="H47"/>
  <c r="H40"/>
  <c r="H38"/>
  <c r="H30"/>
  <c r="H25"/>
  <c r="H21"/>
  <c r="H18"/>
  <c r="H16"/>
  <c r="H14"/>
  <c r="G116"/>
  <c r="G115" s="1"/>
  <c r="G113"/>
  <c r="G112" s="1"/>
  <c r="G110"/>
  <c r="G108"/>
  <c r="G105"/>
  <c r="G104" s="1"/>
  <c r="G102"/>
  <c r="G101" s="1"/>
  <c r="G98"/>
  <c r="G95"/>
  <c r="G87"/>
  <c r="G83"/>
  <c r="G80"/>
  <c r="G72"/>
  <c r="G67"/>
  <c r="G64"/>
  <c r="G63" s="1"/>
  <c r="G61"/>
  <c r="G60" s="1"/>
  <c r="G58"/>
  <c r="G57" s="1"/>
  <c r="G50"/>
  <c r="G47"/>
  <c r="G40"/>
  <c r="G38"/>
  <c r="G30"/>
  <c r="G25"/>
  <c r="G21"/>
  <c r="G18"/>
  <c r="G16"/>
  <c r="G14"/>
  <c r="J321" i="10"/>
  <c r="I321"/>
  <c r="H321"/>
  <c r="G321"/>
  <c r="E321"/>
  <c r="J318"/>
  <c r="I318"/>
  <c r="H318"/>
  <c r="G318"/>
  <c r="E318"/>
  <c r="D318"/>
  <c r="J313"/>
  <c r="I313"/>
  <c r="H313"/>
  <c r="H304" s="1"/>
  <c r="G313"/>
  <c r="E313"/>
  <c r="D313"/>
  <c r="J310"/>
  <c r="I310"/>
  <c r="G310"/>
  <c r="E310"/>
  <c r="D310"/>
  <c r="J301"/>
  <c r="I301"/>
  <c r="G301"/>
  <c r="E301"/>
  <c r="D301"/>
  <c r="J298"/>
  <c r="I298"/>
  <c r="G298"/>
  <c r="E298"/>
  <c r="D298"/>
  <c r="G295"/>
  <c r="E295"/>
  <c r="D295"/>
  <c r="J292"/>
  <c r="I292"/>
  <c r="G292"/>
  <c r="E292"/>
  <c r="D292"/>
  <c r="E277"/>
  <c r="D277"/>
  <c r="J272"/>
  <c r="I272"/>
  <c r="G272"/>
  <c r="E272"/>
  <c r="D272"/>
  <c r="E265"/>
  <c r="D265"/>
  <c r="J260"/>
  <c r="I260"/>
  <c r="G260"/>
  <c r="E260"/>
  <c r="D260"/>
  <c r="J257"/>
  <c r="I257"/>
  <c r="G257"/>
  <c r="E257"/>
  <c r="D257"/>
  <c r="J252"/>
  <c r="J11" s="1"/>
  <c r="I252"/>
  <c r="I11" s="1"/>
  <c r="G252"/>
  <c r="G11" s="1"/>
  <c r="E253"/>
  <c r="E252" s="1"/>
  <c r="E11" s="1"/>
  <c r="D253"/>
  <c r="D252" s="1"/>
  <c r="D11" s="1"/>
  <c r="H252"/>
  <c r="H11" s="1"/>
  <c r="J248"/>
  <c r="I248"/>
  <c r="H248"/>
  <c r="G248"/>
  <c r="E248"/>
  <c r="D248"/>
  <c r="J245"/>
  <c r="G245"/>
  <c r="E245"/>
  <c r="D245"/>
  <c r="J232"/>
  <c r="I232"/>
  <c r="G232"/>
  <c r="E232"/>
  <c r="D232"/>
  <c r="J229"/>
  <c r="I229"/>
  <c r="H229"/>
  <c r="H228" s="1"/>
  <c r="G229"/>
  <c r="E229"/>
  <c r="D229"/>
  <c r="J221"/>
  <c r="I221"/>
  <c r="G221"/>
  <c r="E222"/>
  <c r="E221" s="1"/>
  <c r="D222"/>
  <c r="D221" s="1"/>
  <c r="J218"/>
  <c r="J217" s="1"/>
  <c r="I218"/>
  <c r="I217" s="1"/>
  <c r="H218"/>
  <c r="H217" s="1"/>
  <c r="G218"/>
  <c r="G217" s="1"/>
  <c r="D218"/>
  <c r="D217" s="1"/>
  <c r="J212"/>
  <c r="J211" s="1"/>
  <c r="I212"/>
  <c r="I211" s="1"/>
  <c r="H212"/>
  <c r="H211" s="1"/>
  <c r="G211"/>
  <c r="E211"/>
  <c r="D212"/>
  <c r="D211" s="1"/>
  <c r="J206"/>
  <c r="J205" s="1"/>
  <c r="I206"/>
  <c r="I205" s="1"/>
  <c r="H206"/>
  <c r="H205" s="1"/>
  <c r="G206"/>
  <c r="G205" s="1"/>
  <c r="E206"/>
  <c r="E205" s="1"/>
  <c r="D206"/>
  <c r="D205" s="1"/>
  <c r="J203"/>
  <c r="I203"/>
  <c r="H203"/>
  <c r="G203"/>
  <c r="E203"/>
  <c r="D203"/>
  <c r="J201"/>
  <c r="I201"/>
  <c r="H201"/>
  <c r="G201"/>
  <c r="E201"/>
  <c r="D201"/>
  <c r="J197"/>
  <c r="I197"/>
  <c r="H197"/>
  <c r="G197"/>
  <c r="E197"/>
  <c r="D197"/>
  <c r="J195"/>
  <c r="I195"/>
  <c r="H195"/>
  <c r="G195"/>
  <c r="E195"/>
  <c r="D195"/>
  <c r="J192"/>
  <c r="I192"/>
  <c r="H192"/>
  <c r="G192"/>
  <c r="E192"/>
  <c r="D192"/>
  <c r="J190"/>
  <c r="I190"/>
  <c r="H190"/>
  <c r="G190"/>
  <c r="E190"/>
  <c r="D190"/>
  <c r="J188"/>
  <c r="I188"/>
  <c r="H188"/>
  <c r="G188"/>
  <c r="E188"/>
  <c r="D188"/>
  <c r="J185"/>
  <c r="I185"/>
  <c r="H185"/>
  <c r="G185"/>
  <c r="E185"/>
  <c r="D185"/>
  <c r="J183"/>
  <c r="I183"/>
  <c r="H183"/>
  <c r="G183"/>
  <c r="E183"/>
  <c r="D183"/>
  <c r="J180"/>
  <c r="I180"/>
  <c r="G180"/>
  <c r="E180"/>
  <c r="D180"/>
  <c r="J178"/>
  <c r="I178"/>
  <c r="H178"/>
  <c r="G178"/>
  <c r="E178"/>
  <c r="D178"/>
  <c r="J175"/>
  <c r="I175"/>
  <c r="G175"/>
  <c r="E175"/>
  <c r="D175"/>
  <c r="J173"/>
  <c r="I173"/>
  <c r="G173"/>
  <c r="E173"/>
  <c r="D173"/>
  <c r="J171"/>
  <c r="I171"/>
  <c r="G171"/>
  <c r="E171"/>
  <c r="D171"/>
  <c r="J168"/>
  <c r="I168"/>
  <c r="G168"/>
  <c r="E168"/>
  <c r="D168"/>
  <c r="J166"/>
  <c r="I166"/>
  <c r="G166"/>
  <c r="E166"/>
  <c r="D166"/>
  <c r="I164"/>
  <c r="G164"/>
  <c r="E164"/>
  <c r="D164"/>
  <c r="J161"/>
  <c r="J160" s="1"/>
  <c r="I161"/>
  <c r="I160" s="1"/>
  <c r="H160"/>
  <c r="G161"/>
  <c r="G160" s="1"/>
  <c r="E161"/>
  <c r="E160" s="1"/>
  <c r="D161"/>
  <c r="D160" s="1"/>
  <c r="J158"/>
  <c r="I158"/>
  <c r="H158"/>
  <c r="H150" s="1"/>
  <c r="G158"/>
  <c r="E158"/>
  <c r="D158"/>
  <c r="J155"/>
  <c r="I155"/>
  <c r="G155"/>
  <c r="E155"/>
  <c r="D155"/>
  <c r="J151"/>
  <c r="I151"/>
  <c r="G151"/>
  <c r="E151"/>
  <c r="D151"/>
  <c r="J147"/>
  <c r="J146" s="1"/>
  <c r="I147"/>
  <c r="I146" s="1"/>
  <c r="H147"/>
  <c r="H146" s="1"/>
  <c r="G147"/>
  <c r="G146" s="1"/>
  <c r="E147"/>
  <c r="E146" s="1"/>
  <c r="D147"/>
  <c r="D146" s="1"/>
  <c r="J143"/>
  <c r="I143"/>
  <c r="H143"/>
  <c r="G143"/>
  <c r="E143"/>
  <c r="D143"/>
  <c r="J139"/>
  <c r="I139"/>
  <c r="H139"/>
  <c r="G139"/>
  <c r="E139"/>
  <c r="D139"/>
  <c r="J137"/>
  <c r="I137"/>
  <c r="H137"/>
  <c r="G137"/>
  <c r="E137"/>
  <c r="D137"/>
  <c r="J132"/>
  <c r="J131" s="1"/>
  <c r="I132"/>
  <c r="I131" s="1"/>
  <c r="H132"/>
  <c r="H131" s="1"/>
  <c r="G132"/>
  <c r="G131" s="1"/>
  <c r="E132"/>
  <c r="E131" s="1"/>
  <c r="D132"/>
  <c r="D131" s="1"/>
  <c r="J127"/>
  <c r="I127"/>
  <c r="G128"/>
  <c r="G127" s="1"/>
  <c r="E128"/>
  <c r="E127" s="1"/>
  <c r="D128"/>
  <c r="D127" s="1"/>
  <c r="J125"/>
  <c r="J124" s="1"/>
  <c r="I125"/>
  <c r="I124" s="1"/>
  <c r="H125"/>
  <c r="H124" s="1"/>
  <c r="G125"/>
  <c r="G124" s="1"/>
  <c r="E125"/>
  <c r="E124" s="1"/>
  <c r="D125"/>
  <c r="D124" s="1"/>
  <c r="J122"/>
  <c r="J121" s="1"/>
  <c r="I122"/>
  <c r="I121" s="1"/>
  <c r="H122"/>
  <c r="H121" s="1"/>
  <c r="G122"/>
  <c r="G121" s="1"/>
  <c r="E122"/>
  <c r="E121" s="1"/>
  <c r="D122"/>
  <c r="D121" s="1"/>
  <c r="J119"/>
  <c r="J118" s="1"/>
  <c r="I119"/>
  <c r="I118" s="1"/>
  <c r="H119"/>
  <c r="H118" s="1"/>
  <c r="G119"/>
  <c r="G118" s="1"/>
  <c r="E119"/>
  <c r="E118" s="1"/>
  <c r="D119"/>
  <c r="D118" s="1"/>
  <c r="J116"/>
  <c r="J115" s="1"/>
  <c r="I116"/>
  <c r="I115" s="1"/>
  <c r="H116"/>
  <c r="H115" s="1"/>
  <c r="G116"/>
  <c r="G115" s="1"/>
  <c r="E116"/>
  <c r="E115" s="1"/>
  <c r="D116"/>
  <c r="D115" s="1"/>
  <c r="J113"/>
  <c r="J112" s="1"/>
  <c r="I113"/>
  <c r="I112" s="1"/>
  <c r="H113"/>
  <c r="H112" s="1"/>
  <c r="G113"/>
  <c r="G112" s="1"/>
  <c r="E113"/>
  <c r="E112" s="1"/>
  <c r="D113"/>
  <c r="D112" s="1"/>
  <c r="J109"/>
  <c r="J108" s="1"/>
  <c r="I109"/>
  <c r="I108" s="1"/>
  <c r="H109"/>
  <c r="H108" s="1"/>
  <c r="G109"/>
  <c r="G108" s="1"/>
  <c r="E109"/>
  <c r="E108" s="1"/>
  <c r="D109"/>
  <c r="D108" s="1"/>
  <c r="J106"/>
  <c r="J105" s="1"/>
  <c r="I106"/>
  <c r="I105" s="1"/>
  <c r="H106"/>
  <c r="H105" s="1"/>
  <c r="G106"/>
  <c r="G105" s="1"/>
  <c r="E106"/>
  <c r="E105" s="1"/>
  <c r="D106"/>
  <c r="D105" s="1"/>
  <c r="J102"/>
  <c r="J101" s="1"/>
  <c r="I102"/>
  <c r="I101" s="1"/>
  <c r="H102"/>
  <c r="H101" s="1"/>
  <c r="E102"/>
  <c r="E101" s="1"/>
  <c r="D102"/>
  <c r="D101" s="1"/>
  <c r="J99"/>
  <c r="I99"/>
  <c r="H99"/>
  <c r="G99"/>
  <c r="E99"/>
  <c r="D99"/>
  <c r="J97"/>
  <c r="I97"/>
  <c r="H97"/>
  <c r="G97"/>
  <c r="E97"/>
  <c r="D97"/>
  <c r="J93"/>
  <c r="I93"/>
  <c r="G93"/>
  <c r="E93"/>
  <c r="D93"/>
  <c r="J90"/>
  <c r="I90"/>
  <c r="H90"/>
  <c r="G90"/>
  <c r="E90"/>
  <c r="D90"/>
  <c r="J86"/>
  <c r="I86"/>
  <c r="H86"/>
  <c r="G86"/>
  <c r="E86"/>
  <c r="D86"/>
  <c r="J82"/>
  <c r="I82"/>
  <c r="H82"/>
  <c r="H81" s="1"/>
  <c r="G82"/>
  <c r="E82"/>
  <c r="D82"/>
  <c r="J75"/>
  <c r="I75"/>
  <c r="H75"/>
  <c r="G75"/>
  <c r="E75"/>
  <c r="D75"/>
  <c r="J73"/>
  <c r="I73"/>
  <c r="H73"/>
  <c r="G73"/>
  <c r="E73"/>
  <c r="D73"/>
  <c r="J69"/>
  <c r="I69"/>
  <c r="G69"/>
  <c r="E69"/>
  <c r="D69"/>
  <c r="J67"/>
  <c r="I67"/>
  <c r="H67"/>
  <c r="H57" s="1"/>
  <c r="G67"/>
  <c r="E67"/>
  <c r="D67"/>
  <c r="I61"/>
  <c r="G61"/>
  <c r="E61"/>
  <c r="D61"/>
  <c r="J58"/>
  <c r="I58"/>
  <c r="G58"/>
  <c r="E58"/>
  <c r="D58"/>
  <c r="J53"/>
  <c r="I53"/>
  <c r="H53"/>
  <c r="G53"/>
  <c r="E53"/>
  <c r="D53"/>
  <c r="I46"/>
  <c r="G46"/>
  <c r="E46"/>
  <c r="D46"/>
  <c r="J43"/>
  <c r="G43"/>
  <c r="E43"/>
  <c r="D43"/>
  <c r="J33"/>
  <c r="G33"/>
  <c r="E33"/>
  <c r="D33"/>
  <c r="G27"/>
  <c r="E27"/>
  <c r="D27"/>
  <c r="D22"/>
  <c r="G19"/>
  <c r="E19"/>
  <c r="D19"/>
  <c r="J17"/>
  <c r="I17"/>
  <c r="H17"/>
  <c r="G17"/>
  <c r="E17"/>
  <c r="D17"/>
  <c r="G14"/>
  <c r="E14"/>
  <c r="D14"/>
  <c r="G10"/>
  <c r="E10"/>
  <c r="D10"/>
  <c r="J9"/>
  <c r="I9"/>
  <c r="H9"/>
  <c r="G9"/>
  <c r="E9"/>
  <c r="D9"/>
  <c r="E8"/>
  <c r="D8"/>
  <c r="E6"/>
  <c r="D6"/>
  <c r="G18" i="11" l="1"/>
  <c r="G27" i="12"/>
  <c r="H18" i="11"/>
  <c r="H92" i="10"/>
  <c r="F27" i="12"/>
  <c r="G13" i="7"/>
  <c r="G7" i="8"/>
  <c r="H77" i="5"/>
  <c r="H7" s="1"/>
  <c r="G4" i="9"/>
  <c r="G57"/>
  <c r="H4"/>
  <c r="H57"/>
  <c r="H13" i="7"/>
  <c r="H2" s="1"/>
  <c r="H7" i="8"/>
  <c r="H107"/>
  <c r="G77" i="5"/>
  <c r="G7" s="1"/>
  <c r="J72" i="10"/>
  <c r="I72"/>
  <c r="G58" i="7"/>
  <c r="G109" i="6"/>
  <c r="G13"/>
  <c r="H13"/>
  <c r="G57"/>
  <c r="H57"/>
  <c r="G107" i="8"/>
  <c r="G13"/>
  <c r="H13"/>
  <c r="H52" i="5"/>
  <c r="H72" i="10"/>
  <c r="E304"/>
  <c r="I177"/>
  <c r="D92"/>
  <c r="D182"/>
  <c r="I182"/>
  <c r="G304"/>
  <c r="E187"/>
  <c r="E194"/>
  <c r="J81"/>
  <c r="G228"/>
  <c r="I304"/>
  <c r="G56" i="3"/>
  <c r="G182" i="10"/>
  <c r="I187"/>
  <c r="D304"/>
  <c r="J304"/>
  <c r="G65" i="6"/>
  <c r="G136" i="10"/>
  <c r="G111" s="1"/>
  <c r="I163"/>
  <c r="I150"/>
  <c r="E92"/>
  <c r="G52" i="5"/>
  <c r="H64" i="9"/>
  <c r="I81" i="10"/>
  <c r="E170"/>
  <c r="J170"/>
  <c r="D187"/>
  <c r="D194"/>
  <c r="H58" i="7"/>
  <c r="H98" i="6"/>
  <c r="G59" i="2"/>
  <c r="H69"/>
  <c r="J317" i="10"/>
  <c r="J316" s="1"/>
  <c r="D57"/>
  <c r="G72"/>
  <c r="G5"/>
  <c r="G81"/>
  <c r="D81"/>
  <c r="D170"/>
  <c r="I170"/>
  <c r="E200"/>
  <c r="J200"/>
  <c r="E57"/>
  <c r="J57"/>
  <c r="E81"/>
  <c r="J150"/>
  <c r="J163"/>
  <c r="J177"/>
  <c r="E182"/>
  <c r="J182"/>
  <c r="H182"/>
  <c r="D200"/>
  <c r="I200"/>
  <c r="I317"/>
  <c r="I316" s="1"/>
  <c r="I92"/>
  <c r="G150"/>
  <c r="D150"/>
  <c r="G163"/>
  <c r="D163"/>
  <c r="G177"/>
  <c r="D177"/>
  <c r="I194"/>
  <c r="D256"/>
  <c r="I256"/>
  <c r="G256"/>
  <c r="I57"/>
  <c r="J92"/>
  <c r="E150"/>
  <c r="E163"/>
  <c r="H177"/>
  <c r="E177"/>
  <c r="J194"/>
  <c r="E256"/>
  <c r="J256"/>
  <c r="H317"/>
  <c r="H251"/>
  <c r="H136"/>
  <c r="H111" s="1"/>
  <c r="J13"/>
  <c r="E317"/>
  <c r="E316" s="1"/>
  <c r="G317"/>
  <c r="G316" s="1"/>
  <c r="G13"/>
  <c r="G57"/>
  <c r="D72"/>
  <c r="G92"/>
  <c r="I136"/>
  <c r="I111" s="1"/>
  <c r="D136"/>
  <c r="D111" s="1"/>
  <c r="G170"/>
  <c r="G194"/>
  <c r="G200"/>
  <c r="D228"/>
  <c r="I228"/>
  <c r="G98" i="6"/>
  <c r="H76"/>
  <c r="G69" i="2"/>
  <c r="H59"/>
  <c r="E13" i="10"/>
  <c r="E72"/>
  <c r="J136"/>
  <c r="J111" s="1"/>
  <c r="E136"/>
  <c r="E111" s="1"/>
  <c r="J187"/>
  <c r="H194"/>
  <c r="H200"/>
  <c r="H199" s="1"/>
  <c r="E228"/>
  <c r="J228"/>
  <c r="G76" i="6"/>
  <c r="H65"/>
  <c r="H109"/>
  <c r="G13" i="9"/>
  <c r="G64"/>
  <c r="H13"/>
  <c r="H56" i="3"/>
  <c r="D317" i="10"/>
  <c r="D316" s="1"/>
  <c r="I327"/>
  <c r="J327"/>
  <c r="E327"/>
  <c r="D327"/>
  <c r="G187"/>
  <c r="H187"/>
  <c r="G327"/>
  <c r="E5"/>
  <c r="D5"/>
  <c r="F9" i="12"/>
  <c r="G9"/>
  <c r="G13" i="3"/>
  <c r="G3" s="1"/>
  <c r="H13"/>
  <c r="G13" i="2"/>
  <c r="H13"/>
  <c r="H3" s="1"/>
  <c r="G58" i="5"/>
  <c r="H58"/>
  <c r="G13"/>
  <c r="H13"/>
  <c r="G66" i="8"/>
  <c r="H66"/>
  <c r="D13" i="10"/>
  <c r="I13"/>
  <c r="G79" i="8"/>
  <c r="H79"/>
  <c r="H6" s="1"/>
  <c r="F14" i="7"/>
  <c r="H3" i="3" l="1"/>
  <c r="G3" i="2"/>
  <c r="G5" s="1"/>
  <c r="G2" s="1"/>
  <c r="H5"/>
  <c r="H2" s="1"/>
  <c r="K3"/>
  <c r="J3"/>
  <c r="G3" i="6"/>
  <c r="H3" i="7"/>
  <c r="J3" i="9"/>
  <c r="G5"/>
  <c r="K3" i="3"/>
  <c r="H5"/>
  <c r="G5"/>
  <c r="J3"/>
  <c r="K3" i="9"/>
  <c r="H5"/>
  <c r="H3" i="6"/>
  <c r="G3" i="7"/>
  <c r="G6" i="8"/>
  <c r="H3"/>
  <c r="K3" s="1"/>
  <c r="H2"/>
  <c r="G3"/>
  <c r="G2"/>
  <c r="G3" i="5"/>
  <c r="G5" s="1"/>
  <c r="H3"/>
  <c r="H5" s="1"/>
  <c r="G2" i="7"/>
  <c r="H330" i="10"/>
  <c r="G2" i="3"/>
  <c r="H2"/>
  <c r="G2" i="6"/>
  <c r="H2" i="9"/>
  <c r="I251" i="10"/>
  <c r="J2"/>
  <c r="J330" s="1"/>
  <c r="I2"/>
  <c r="I330" s="1"/>
  <c r="G199"/>
  <c r="G251"/>
  <c r="D199"/>
  <c r="E199"/>
  <c r="J251"/>
  <c r="H316"/>
  <c r="H2" i="6"/>
  <c r="J199" i="10"/>
  <c r="J145"/>
  <c r="E12"/>
  <c r="I199"/>
  <c r="E251"/>
  <c r="E145"/>
  <c r="I145"/>
  <c r="D251"/>
  <c r="I12"/>
  <c r="E2"/>
  <c r="D145"/>
  <c r="H145"/>
  <c r="G145"/>
  <c r="D2"/>
  <c r="H12"/>
  <c r="J12"/>
  <c r="G2" i="9"/>
  <c r="G12" i="10"/>
  <c r="G2"/>
  <c r="H2" i="5"/>
  <c r="G2"/>
  <c r="D12" i="10"/>
  <c r="F116" i="8"/>
  <c r="F115" s="1"/>
  <c r="D116"/>
  <c r="D115" s="1"/>
  <c r="F113"/>
  <c r="F112" s="1"/>
  <c r="D113"/>
  <c r="D112" s="1"/>
  <c r="J3" l="1"/>
  <c r="G5" i="7"/>
  <c r="J3"/>
  <c r="H5" i="6"/>
  <c r="K3"/>
  <c r="K3" i="7"/>
  <c r="H5"/>
  <c r="D7" i="8"/>
  <c r="G5" i="6"/>
  <c r="J3"/>
  <c r="G5" i="8"/>
  <c r="F7"/>
  <c r="H5"/>
  <c r="K3" i="5"/>
  <c r="J3"/>
  <c r="E10" i="12"/>
  <c r="D10"/>
  <c r="F65" i="9"/>
  <c r="D27" i="2"/>
  <c r="D22"/>
  <c r="D19"/>
  <c r="F19"/>
  <c r="D17"/>
  <c r="D14"/>
  <c r="F82" i="5"/>
  <c r="F77" s="1"/>
  <c r="F7" s="1"/>
  <c r="D82"/>
  <c r="D78"/>
  <c r="F19" i="11"/>
  <c r="E19"/>
  <c r="D19"/>
  <c r="D13" i="2" l="1"/>
  <c r="D2" s="1"/>
  <c r="D77" i="5"/>
  <c r="D2" s="1"/>
  <c r="E25" i="12" l="1"/>
  <c r="D25"/>
  <c r="E22"/>
  <c r="D22"/>
  <c r="E20"/>
  <c r="D20"/>
  <c r="E16"/>
  <c r="D16"/>
  <c r="E14"/>
  <c r="D14"/>
  <c r="E12"/>
  <c r="D12"/>
  <c r="E7"/>
  <c r="D7"/>
  <c r="E4"/>
  <c r="E27" s="1"/>
  <c r="D4"/>
  <c r="D27" s="1"/>
  <c r="D9" l="1"/>
  <c r="E9"/>
  <c r="E40" i="11" l="1"/>
  <c r="D40"/>
  <c r="F36"/>
  <c r="E36"/>
  <c r="D36"/>
  <c r="E32"/>
  <c r="D32"/>
  <c r="D25"/>
  <c r="F23"/>
  <c r="E23"/>
  <c r="D23"/>
  <c r="F21"/>
  <c r="E21"/>
  <c r="D21"/>
  <c r="D13"/>
  <c r="D4"/>
  <c r="F18" l="1"/>
  <c r="E43"/>
  <c r="E18"/>
  <c r="D18"/>
  <c r="D43"/>
  <c r="F64" i="7" l="1"/>
  <c r="F63" s="1"/>
  <c r="F61"/>
  <c r="F59"/>
  <c r="F50"/>
  <c r="F43"/>
  <c r="F33"/>
  <c r="F27"/>
  <c r="F23"/>
  <c r="F20"/>
  <c r="F18"/>
  <c r="F58" l="1"/>
  <c r="F13"/>
  <c r="F75" i="5"/>
  <c r="F73"/>
  <c r="F70"/>
  <c r="F65"/>
  <c r="F59"/>
  <c r="F56"/>
  <c r="F53"/>
  <c r="F50"/>
  <c r="F47"/>
  <c r="F40"/>
  <c r="F30"/>
  <c r="F26"/>
  <c r="F22"/>
  <c r="F19"/>
  <c r="F17"/>
  <c r="F14"/>
  <c r="F3" i="7" l="1"/>
  <c r="F2"/>
  <c r="F52" i="5"/>
  <c r="F13"/>
  <c r="F58"/>
  <c r="F112" i="6"/>
  <c r="F110"/>
  <c r="F106"/>
  <c r="F102"/>
  <c r="F99"/>
  <c r="F96"/>
  <c r="D96"/>
  <c r="F90"/>
  <c r="D90"/>
  <c r="F88"/>
  <c r="F87" s="1"/>
  <c r="D88"/>
  <c r="F84"/>
  <c r="D84"/>
  <c r="F80"/>
  <c r="D80"/>
  <c r="F77"/>
  <c r="D77"/>
  <c r="F73"/>
  <c r="D73"/>
  <c r="F69"/>
  <c r="D69"/>
  <c r="F66"/>
  <c r="F62"/>
  <c r="D62"/>
  <c r="F58"/>
  <c r="D58"/>
  <c r="F55"/>
  <c r="D55"/>
  <c r="F49"/>
  <c r="D49"/>
  <c r="F43"/>
  <c r="D43"/>
  <c r="F33"/>
  <c r="D33"/>
  <c r="F28"/>
  <c r="D28"/>
  <c r="F23"/>
  <c r="D23"/>
  <c r="F20"/>
  <c r="D20"/>
  <c r="D18"/>
  <c r="F14"/>
  <c r="D14"/>
  <c r="F2" i="5" l="1"/>
  <c r="F3"/>
  <c r="I3" i="7"/>
  <c r="F5"/>
  <c r="F13" i="6"/>
  <c r="D76"/>
  <c r="F76"/>
  <c r="F57"/>
  <c r="F109"/>
  <c r="D13"/>
  <c r="D87"/>
  <c r="D57"/>
  <c r="F98"/>
  <c r="D65"/>
  <c r="F65"/>
  <c r="F2" l="1"/>
  <c r="F3"/>
  <c r="F5" i="5"/>
  <c r="I3"/>
  <c r="D2" i="6"/>
  <c r="F59" i="3"/>
  <c r="F57"/>
  <c r="F53"/>
  <c r="F50"/>
  <c r="F43"/>
  <c r="F41"/>
  <c r="F32"/>
  <c r="F26"/>
  <c r="F22"/>
  <c r="F19"/>
  <c r="F17"/>
  <c r="F14"/>
  <c r="F5" i="6" l="1"/>
  <c r="I3"/>
  <c r="F56" i="3"/>
  <c r="F13"/>
  <c r="F71" i="9"/>
  <c r="F69"/>
  <c r="F67"/>
  <c r="F58"/>
  <c r="F50"/>
  <c r="F42"/>
  <c r="F32"/>
  <c r="F26"/>
  <c r="F22"/>
  <c r="F19"/>
  <c r="F17"/>
  <c r="F14"/>
  <c r="F72" i="2"/>
  <c r="F70"/>
  <c r="F67"/>
  <c r="F66" s="1"/>
  <c r="F64"/>
  <c r="F60"/>
  <c r="F57"/>
  <c r="F56" s="1"/>
  <c r="F52"/>
  <c r="F35"/>
  <c r="F17"/>
  <c r="F14"/>
  <c r="F13" s="1"/>
  <c r="F4" i="9" l="1"/>
  <c r="F57"/>
  <c r="F3" i="3"/>
  <c r="F5" s="1"/>
  <c r="F2"/>
  <c r="F59" i="2"/>
  <c r="F3" s="1"/>
  <c r="I3" s="1"/>
  <c r="F69"/>
  <c r="F64" i="9"/>
  <c r="F13"/>
  <c r="I3" i="3" l="1"/>
  <c r="F3" i="9"/>
  <c r="F5" s="1"/>
  <c r="F2"/>
  <c r="I3"/>
  <c r="F5" i="2"/>
  <c r="F2" s="1"/>
  <c r="F110" i="8"/>
  <c r="D110"/>
  <c r="F108"/>
  <c r="D108"/>
  <c r="F105"/>
  <c r="F104" s="1"/>
  <c r="D105"/>
  <c r="D104" s="1"/>
  <c r="F102"/>
  <c r="F101" s="1"/>
  <c r="D102"/>
  <c r="D101" s="1"/>
  <c r="F98"/>
  <c r="D98"/>
  <c r="F95"/>
  <c r="D95"/>
  <c r="F87"/>
  <c r="D87"/>
  <c r="F83"/>
  <c r="D83"/>
  <c r="F80"/>
  <c r="D80"/>
  <c r="F72"/>
  <c r="F67"/>
  <c r="F64"/>
  <c r="F63" s="1"/>
  <c r="F61"/>
  <c r="F60" s="1"/>
  <c r="F58"/>
  <c r="F57" s="1"/>
  <c r="F50"/>
  <c r="F47"/>
  <c r="F40"/>
  <c r="F38"/>
  <c r="F30"/>
  <c r="F25"/>
  <c r="F21"/>
  <c r="F18"/>
  <c r="F16"/>
  <c r="F14"/>
  <c r="F13" l="1"/>
  <c r="F107"/>
  <c r="D79"/>
  <c r="F66"/>
  <c r="F79"/>
  <c r="D107"/>
  <c r="F3" l="1"/>
  <c r="D5"/>
  <c r="D6"/>
  <c r="F2"/>
  <c r="F6"/>
  <c r="F5"/>
  <c r="D2"/>
  <c r="I3" l="1"/>
  <c r="G43" i="11"/>
  <c r="G4"/>
  <c r="H4"/>
  <c r="H43" s="1"/>
  <c r="F4"/>
  <c r="F43" s="1"/>
</calcChain>
</file>

<file path=xl/comments1.xml><?xml version="1.0" encoding="utf-8"?>
<comments xmlns="http://schemas.openxmlformats.org/spreadsheetml/2006/main">
  <authors>
    <author>MinFin</author>
  </authors>
  <commentList>
    <comment ref="A130" authorId="0">
      <text>
        <r>
          <rPr>
            <b/>
            <sz val="8"/>
            <color indexed="81"/>
            <rFont val="Tahoma"/>
            <charset val="238"/>
          </rPr>
          <t>npr. 5521</t>
        </r>
      </text>
    </comment>
  </commentList>
</comments>
</file>

<file path=xl/sharedStrings.xml><?xml version="1.0" encoding="utf-8"?>
<sst xmlns="http://schemas.openxmlformats.org/spreadsheetml/2006/main" count="3450" uniqueCount="417">
  <si>
    <t>11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</si>
  <si>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</si>
  <si>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</si>
  <si>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</si>
  <si>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</si>
  <si>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</si>
  <si>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</si>
  <si>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</si>
  <si>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</si>
  <si>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</si>
  <si>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</si>
  <si>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</si>
  <si>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</si>
  <si>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</si>
  <si>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</si>
  <si>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</si>
  <si>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</si>
  <si>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</si>
  <si>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</si>
  <si>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</si>
  <si>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</si>
  <si>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</si>
  <si>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</si>
  <si>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</si>
  <si>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</si>
  <si>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</si>
  <si>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</si>
  <si>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</si>
  <si>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</si>
  <si>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</si>
  <si>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</si>
  <si>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</si>
  <si>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</si>
  <si>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</si>
  <si>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</si>
  <si>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</si>
  <si>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</si>
  <si>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</si>
  <si>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</si>
  <si>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</si>
  <si>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</si>
  <si>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</si>
  <si>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</si>
  <si>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</si>
  <si>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</si>
  <si>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</si>
  <si>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</si>
  <si>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</si>
  <si>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</si>
  <si>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</si>
  <si>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</si>
  <si>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</si>
  <si>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</si>
  <si>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</si>
  <si>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</si>
  <si>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</si>
  <si>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</si>
  <si>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</si>
  <si>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</si>
  <si>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</si>
  <si>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</si>
  <si>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</si>
  <si>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</si>
  <si>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</si>
  <si>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</si>
  <si>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</si>
  <si>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</si>
  <si>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</si>
  <si>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</si>
  <si>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</si>
  <si>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</si>
  <si>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</si>
  <si>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</si>
  <si>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</si>
  <si>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</si>
  <si>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</si>
  <si>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</si>
  <si>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</si>
  <si>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381</t>
  </si>
  <si>
    <t>Tekuće donacije</t>
  </si>
  <si>
    <t>3811</t>
  </si>
  <si>
    <t>Tekuće donacije u novcu</t>
  </si>
  <si>
    <t>12</t>
  </si>
  <si>
    <t>412</t>
  </si>
  <si>
    <t>Nematerijalna imovina</t>
  </si>
  <si>
    <t>4123</t>
  </si>
  <si>
    <t>Licence</t>
  </si>
  <si>
    <t>INFORMATIZACIJA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</si>
  <si>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</si>
  <si>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</si>
  <si>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</si>
  <si>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</si>
  <si>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</si>
  <si>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</si>
  <si>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</si>
  <si>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</si>
  <si>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</si>
  <si>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</si>
  <si>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OBNOVA VOZNOG PARKA</t>
  </si>
  <si>
    <t>04910</t>
  </si>
  <si>
    <t>Ravnateljstvo za robne zalihe</t>
  </si>
  <si>
    <t>A561000</t>
  </si>
  <si>
    <t>ADMINISTRACIJA I UPRAVLJANJE RAVNATELJSTVA ZA ROBNE ZALIHE</t>
  </si>
  <si>
    <t>3227</t>
  </si>
  <si>
    <t>Službena, radna i zaštitna odjeća i obuća</t>
  </si>
  <si>
    <t>3296</t>
  </si>
  <si>
    <t>Troškovi sudskih postupaka</t>
  </si>
  <si>
    <t>A561001</t>
  </si>
  <si>
    <t>SKLADIŠTENJE I ČUVANJE ROBNIH ZALIHA</t>
  </si>
  <si>
    <t>K400262</t>
  </si>
  <si>
    <t>K561016</t>
  </si>
  <si>
    <t>NABAVA ROBNIH ZALIHA REPUBLIKE HRVATSKE</t>
  </si>
  <si>
    <t>441</t>
  </si>
  <si>
    <t>Strateške zalihe</t>
  </si>
  <si>
    <t>4411</t>
  </si>
  <si>
    <t>K561026</t>
  </si>
  <si>
    <t>SANACIJA ŠTETA OD POPLAVA</t>
  </si>
  <si>
    <t>04970</t>
  </si>
  <si>
    <t>Državni zavod za mjeriteljstvo</t>
  </si>
  <si>
    <t>A762000</t>
  </si>
  <si>
    <t>ADMINISTRACIJA I UPRAVLJANJE DRŽAVNOG ZAVODA ZA MJERITELJSTV</t>
  </si>
  <si>
    <t>3222</t>
  </si>
  <si>
    <t>Materijal i sirovine</t>
  </si>
  <si>
    <t>K762001</t>
  </si>
  <si>
    <t>OSIGUR.POTR.RAZ.KVALITETE KROZ PROCESE AKREDITACIJE I CERT.</t>
  </si>
  <si>
    <t>K762002</t>
  </si>
  <si>
    <t>IZGRADNJA I OPREMANJE POSLOVNOG PROSTORA</t>
  </si>
  <si>
    <t>451</t>
  </si>
  <si>
    <t>Dodatna ulaganja na građevinskim objektima</t>
  </si>
  <si>
    <t>4511</t>
  </si>
  <si>
    <t>K762003</t>
  </si>
  <si>
    <t>K762004</t>
  </si>
  <si>
    <t>INFORMATIZACIJA ZAVODA</t>
  </si>
  <si>
    <t>04980</t>
  </si>
  <si>
    <t>Hrvatski zavod za norme</t>
  </si>
  <si>
    <t>A651002</t>
  </si>
  <si>
    <t>ADMINISTRACIJA I UPRAVLJANJE HRVATSKOG ZAVODA ZA NORME</t>
  </si>
  <si>
    <t>A651012</t>
  </si>
  <si>
    <t>PROJEKT CIP E-COMMENTS</t>
  </si>
  <si>
    <t>K651011</t>
  </si>
  <si>
    <t>426</t>
  </si>
  <si>
    <t>Nemat. proizvedena imovina</t>
  </si>
  <si>
    <t>4262</t>
  </si>
  <si>
    <t>Ulag.u račun. programe</t>
  </si>
  <si>
    <t>04985</t>
  </si>
  <si>
    <t>Hrvatska akreditacijska agencija</t>
  </si>
  <si>
    <t>A652002</t>
  </si>
  <si>
    <t>ADMINISTRACIJA I UPRAVLJANJE HRVATSKE AKREDITACIJSKE AGENCIJ</t>
  </si>
  <si>
    <t>K652006</t>
  </si>
  <si>
    <t>3112</t>
  </si>
  <si>
    <t>Plaće u naravi</t>
  </si>
  <si>
    <t>RAZVOJNA SURADNJA I HUMANITARNA POMOĆ INOZEMSTVU</t>
  </si>
  <si>
    <t>44389</t>
  </si>
  <si>
    <t>Agencija za opremu pod tlakom</t>
  </si>
  <si>
    <t>A817022</t>
  </si>
  <si>
    <t>ADMINISTRACIJA I UPRAVLJANJE AGENCIJE ZA OPREMU POD TLAKOM</t>
  </si>
  <si>
    <t>K822022</t>
  </si>
  <si>
    <t>K822030</t>
  </si>
  <si>
    <t>47641</t>
  </si>
  <si>
    <t>Agencija za investicije i konkurentnost</t>
  </si>
  <si>
    <t>A817048</t>
  </si>
  <si>
    <t>3214</t>
  </si>
  <si>
    <t>Ostale naknade troškova zaposlenima</t>
  </si>
  <si>
    <t>A864007</t>
  </si>
  <si>
    <t>PROMIDŽBA ULAGANJA I KONKURENTNOSTI</t>
  </si>
  <si>
    <t>A864008</t>
  </si>
  <si>
    <t>PRIVLAČENJE INVESTICIJA</t>
  </si>
  <si>
    <t>A864009</t>
  </si>
  <si>
    <t>POVEĆANJE KONKURENTNOSTI</t>
  </si>
  <si>
    <t>K822048</t>
  </si>
  <si>
    <t>OPREMANJE I INFORMATIZACIJA</t>
  </si>
  <si>
    <t>4227</t>
  </si>
  <si>
    <t>Uređaji, strojevi i oprema za ostale namjene</t>
  </si>
  <si>
    <t>47797</t>
  </si>
  <si>
    <t>Hrvatska agencija za obvezne zalihe nafte i naftnih derivata</t>
  </si>
  <si>
    <t>A869001</t>
  </si>
  <si>
    <t>ADMINISTRACIJA I UPRAVLJANJE HANDA-e</t>
  </si>
  <si>
    <t>372</t>
  </si>
  <si>
    <t>Ostale naknade građ.i kućan.iz proračuna</t>
  </si>
  <si>
    <t>3721</t>
  </si>
  <si>
    <t>Naknade građanima i kućanstvima u novcu</t>
  </si>
  <si>
    <t>K869002</t>
  </si>
  <si>
    <t>K869003</t>
  </si>
  <si>
    <t>FORMIRANJE, SKLADIŠTENJE I UPRAVLJANJE OBVEZNIM ZALIHAMA NAF</t>
  </si>
  <si>
    <t>421</t>
  </si>
  <si>
    <t>Građevinski objekti</t>
  </si>
  <si>
    <t>4214</t>
  </si>
  <si>
    <t>Ostali građevinski objekti</t>
  </si>
  <si>
    <t>Izvor</t>
  </si>
  <si>
    <t>Nematerijalna proizvedena imovina</t>
  </si>
  <si>
    <t>Ulaganje u računalne programe</t>
  </si>
  <si>
    <t>AKTIVNOST JAVNO-PRIVATNOG PARTNERSTVA</t>
  </si>
  <si>
    <t>Službena, radna, zaštitna odjeća</t>
  </si>
  <si>
    <t>Tekući plan 2015.</t>
  </si>
  <si>
    <t>04905</t>
  </si>
  <si>
    <t>Ministarstvo gospodarstva</t>
  </si>
  <si>
    <t>A560000</t>
  </si>
  <si>
    <t>ADMINISTRACIJA I UPRAVLJANJE</t>
  </si>
  <si>
    <t>K406386</t>
  </si>
  <si>
    <t>K560021</t>
  </si>
  <si>
    <t>OPREMANJE</t>
  </si>
  <si>
    <t>K560102</t>
  </si>
  <si>
    <t>A817065</t>
  </si>
  <si>
    <t>INSPEKCIJSKI POSLOVI U GOSPODARSTVU</t>
  </si>
  <si>
    <t>A817069</t>
  </si>
  <si>
    <t>USLUGA ZASTUPANJA U SPORU IZMEĐU RH I MOL PLC</t>
  </si>
  <si>
    <t>A560004</t>
  </si>
  <si>
    <t>PROVEDBA MJERA ZA POTICANJE ULAGANJA</t>
  </si>
  <si>
    <t>352</t>
  </si>
  <si>
    <t>Subvencije trgovačkim društvima, poljoprivrednicima i obrtni</t>
  </si>
  <si>
    <t>3522</t>
  </si>
  <si>
    <t>Subvencije trgovačkim društvima izvan javnog sekt</t>
  </si>
  <si>
    <t>A560050</t>
  </si>
  <si>
    <t>SANACIJA I RESTRUKTURIRANJE TRGOVAČKIH DRUŠTAVA U PRETEŽITOM</t>
  </si>
  <si>
    <t>A817028</t>
  </si>
  <si>
    <t>RAZVOJ I JAČANJE KONKUR. BRODOGRADILIŠTA KROZ INOVACIJE</t>
  </si>
  <si>
    <t>A817067</t>
  </si>
  <si>
    <t>POTPORA KLASTERA</t>
  </si>
  <si>
    <t>A817070</t>
  </si>
  <si>
    <t>MJERE IMPLEMENTACIJE INDUSTRIJSKE STRATEGIJE</t>
  </si>
  <si>
    <t>A822028</t>
  </si>
  <si>
    <t>RESTRUKTURIRANJE BRODOGRADILIŠTA</t>
  </si>
  <si>
    <t>A822045</t>
  </si>
  <si>
    <t>NACIONALNA STRATEGIJA INOVACIJA REPUBLIKE HRVATSKE 2013-2020</t>
  </si>
  <si>
    <t>A822046</t>
  </si>
  <si>
    <t>PROVOĐENJE AKTIVNOSTI ZA ODRŽIVI RAZVOJ INDUSTRIJE</t>
  </si>
  <si>
    <t>A560123</t>
  </si>
  <si>
    <t>PROJEKT OBNOVLJIVIH IZVORA ENERGIJE (DAROVNICA GEF/IBRD)</t>
  </si>
  <si>
    <t>A817026</t>
  </si>
  <si>
    <t>KONKURENTNOST I ODRŽIVOST ENERGETSKOG SUSTAVA</t>
  </si>
  <si>
    <t>A822058</t>
  </si>
  <si>
    <t>POTICANJE PROIZVODNJE BIOGORIVA - HROTE</t>
  </si>
  <si>
    <t>351</t>
  </si>
  <si>
    <t>Subvencije trgovačkim društvima u javnom sektoru</t>
  </si>
  <si>
    <t>3512</t>
  </si>
  <si>
    <t>A822059</t>
  </si>
  <si>
    <t>STRATEGIJA GOSPODARENJA MINERALNIM SIROVINAMA RH</t>
  </si>
  <si>
    <t>A822070</t>
  </si>
  <si>
    <t>ENERGETSKA UČINKOVITOST I INFRASTRUKTURA</t>
  </si>
  <si>
    <t>363</t>
  </si>
  <si>
    <t>Pomoći unutar općeg proračuna</t>
  </si>
  <si>
    <t>3631</t>
  </si>
  <si>
    <t>Tekuće pomoći unutar općeg proračuna</t>
  </si>
  <si>
    <t>K310121</t>
  </si>
  <si>
    <t>RAZVOJ I UREĐENJE STANJA U SEKTORU RUDARSTVA</t>
  </si>
  <si>
    <t>A560054</t>
  </si>
  <si>
    <t>NACIONALNI PROGRAM ZA  ZAŠTITU POTROŠAČA</t>
  </si>
  <si>
    <t>A817035</t>
  </si>
  <si>
    <t>UNAPREĐENJE TRGOVINE I TRŽIŠTA</t>
  </si>
  <si>
    <t>A822025</t>
  </si>
  <si>
    <t>RAZVITAK ELEKTRONIČKOG POSLOVANJA</t>
  </si>
  <si>
    <t>A822034</t>
  </si>
  <si>
    <t>IPA 2010 JAČANJE ADMIN. KAPACITETA ZA PROVEDBU DIREKTIVE</t>
  </si>
  <si>
    <t>A822035</t>
  </si>
  <si>
    <t>RAZVOJ UNUTARNJEG TRŽIŠTA</t>
  </si>
  <si>
    <t>K822056</t>
  </si>
  <si>
    <t>EUROPSKI POTROŠAČKI CENTAR HRVATSKA (ECC-NET)</t>
  </si>
  <si>
    <t>K817068</t>
  </si>
  <si>
    <t>OP KONKURENTNOST I KOHEZIJA 2014.-2020.</t>
  </si>
  <si>
    <t>K822057</t>
  </si>
  <si>
    <t>OP REGIONALNA KONKURENTNOST, PRIORITET 3</t>
  </si>
  <si>
    <t>43</t>
  </si>
  <si>
    <t>K561022</t>
  </si>
  <si>
    <t>DODATNA ULAGANJA U VLASTITA SKLADIŠTA</t>
  </si>
  <si>
    <t>Dodatna ulaganja u vlastita skladišta</t>
  </si>
  <si>
    <t>Funk. podr.</t>
  </si>
  <si>
    <t>4302 STVARANJE, OBNAVLJANJE I KORIŠTENJE ROBNIH ZALIHA</t>
  </si>
  <si>
    <t>3222 USPOSTAVA I KOORDINACIJA NACIONALNOG MJERITELJSKOG SUSTAVA RH</t>
  </si>
  <si>
    <t>3220 RAZVOJ I ODRŽAVANJE NORMIZACIJSKOG SUSTAVA ZA RH</t>
  </si>
  <si>
    <t>0471</t>
  </si>
  <si>
    <t>0421</t>
  </si>
  <si>
    <t>1090</t>
  </si>
  <si>
    <t>0411</t>
  </si>
  <si>
    <t>3221 ODRŽAVANJE I RAZVOJ SUSTAVA AKREDITACIJE U RH</t>
  </si>
  <si>
    <t>3224 OSIGURANJE OBVEZNIH ZALIHA NAFTE I NAFTNIH DERIVATA REPUBLIKE HRVATSKE</t>
  </si>
  <si>
    <t>0432</t>
  </si>
  <si>
    <t>Prekovremeni</t>
  </si>
  <si>
    <t>0487</t>
  </si>
  <si>
    <t>3218 UNPREĐENJE SIGURNOSTI LJUDI, IMOVINE I OKOLIŠA</t>
  </si>
  <si>
    <t>0442</t>
  </si>
  <si>
    <t>0490</t>
  </si>
  <si>
    <t>0483</t>
  </si>
  <si>
    <t>563</t>
  </si>
  <si>
    <t>51</t>
  </si>
  <si>
    <t>368</t>
  </si>
  <si>
    <t>Pomoći temeljem prijenosa EU sredstava</t>
  </si>
  <si>
    <t>Tekuće pomoći temeljem prijenosa EU sredstava</t>
  </si>
  <si>
    <t>Kapitalne pomoći temeljem prijenosa EU sredstava</t>
  </si>
  <si>
    <t>384</t>
  </si>
  <si>
    <t>Prijenosi EU sredstava subjektima izvan općeg proračuna</t>
  </si>
  <si>
    <t>Tekući prijenosi EU sredstava subjektima izvan općeg proračuna</t>
  </si>
  <si>
    <t>Kapitalni prijenosi EU sredstava subjektima izvan općeg proračuna</t>
  </si>
  <si>
    <t>A864012</t>
  </si>
  <si>
    <t>A864011</t>
  </si>
  <si>
    <t>RED. BR.</t>
  </si>
  <si>
    <t>RAZDJEL / GLAVA</t>
  </si>
  <si>
    <t>NAZIV KORISNIKA</t>
  </si>
  <si>
    <t>TEKUĆI PRORAČUN 2014.</t>
  </si>
  <si>
    <t>1</t>
  </si>
  <si>
    <t>2</t>
  </si>
  <si>
    <t>3</t>
  </si>
  <si>
    <t>4</t>
  </si>
  <si>
    <t>5</t>
  </si>
  <si>
    <t>6</t>
  </si>
  <si>
    <t>049 05</t>
  </si>
  <si>
    <t>IZVOR 11</t>
  </si>
  <si>
    <t>IZVOR 12</t>
  </si>
  <si>
    <t>049 10</t>
  </si>
  <si>
    <t>04965</t>
  </si>
  <si>
    <t>3.1.</t>
  </si>
  <si>
    <t>3.2.</t>
  </si>
  <si>
    <t>3.3.</t>
  </si>
  <si>
    <t>049 70</t>
  </si>
  <si>
    <t>049 80</t>
  </si>
  <si>
    <t>049 85</t>
  </si>
  <si>
    <t>049</t>
  </si>
  <si>
    <t>UKUPNO MINISTARSTVO GOSPODARSTVA</t>
  </si>
  <si>
    <t>Prijedlog plana       I.-III. 2016.</t>
  </si>
  <si>
    <t>A817071</t>
  </si>
  <si>
    <t>NER300 EUROPSKA NAGREGA ZA INOVATIVNE TEHNOLOGIJE</t>
  </si>
  <si>
    <t>52</t>
  </si>
  <si>
    <t>A817058</t>
  </si>
  <si>
    <t>CARES II USMJERENA AKCIJA ZA DIREKTIVU O OBNOVLJIVIM IZVORIMA ENERGIJE II</t>
  </si>
  <si>
    <t>A817064</t>
  </si>
  <si>
    <t>CAEED USMJERENA AKCIJA ZA DIREKTIVU O USLUGAMA</t>
  </si>
  <si>
    <t>53</t>
  </si>
  <si>
    <t>PROJEKT PROSAFE - ZAJEDNIČKA AKCIJA</t>
  </si>
  <si>
    <t>PLAN 2015.</t>
  </si>
  <si>
    <t>LIMIT</t>
  </si>
  <si>
    <t>3201 PRIPREMA I PROVEDBA PROGRAMA I AKTIVNOSTI U SVRHU OSTVARENJA STRATEŠKIH CILJEVA ZA JAČANJE GOSPODARSTVA RH</t>
  </si>
  <si>
    <t>3203 RAZVOJ, UNAPREĐENJE KONKURENTNOSTI I RESTRUKTURIRANJE INDUSTRIJE</t>
  </si>
  <si>
    <t>3204 RAZVOJ ENERGETSKOG SUSTAVA I GOSPODARENJA MINERALNIM SIROVINAMA</t>
  </si>
  <si>
    <t xml:space="preserve">3215 RAZVOJ I STANDARDIZACIJA TRGOVINE I UNUTARNJEG TRŽIŠTA </t>
  </si>
  <si>
    <t>3216 JAČANJE KONKURENTNOSTI GOSPODARSTVA POTICANJEM INVESTICIJA I UČINKOVITIM KORIŠTENJEM EU SREDSTAVA</t>
  </si>
  <si>
    <t>3217 POVEČANJE UČINKOVITOSTI PROVEDBA POSTUPAKA JAVNE NABAVE</t>
  </si>
  <si>
    <t>3.4.</t>
  </si>
  <si>
    <t>Agencija za javno-privatno partnerstvo</t>
  </si>
  <si>
    <t>31</t>
  </si>
  <si>
    <t xml:space="preserve"> </t>
  </si>
  <si>
    <t>71</t>
  </si>
  <si>
    <t>Tomislav Panenić</t>
  </si>
  <si>
    <t>PRIJEDLOG PLANA 2016.</t>
  </si>
  <si>
    <t>Izvršenje 2015.</t>
  </si>
  <si>
    <t>573</t>
  </si>
  <si>
    <t>0412</t>
  </si>
  <si>
    <t>- 329</t>
  </si>
  <si>
    <t>A817072</t>
  </si>
  <si>
    <t>A822047</t>
  </si>
  <si>
    <t>POTICANJE GOSPODARSKOG OKRUŽENJA</t>
  </si>
  <si>
    <t>366</t>
  </si>
  <si>
    <t>Pomoći proračunskim korisnicima drugih proračuna</t>
  </si>
  <si>
    <t>Tekuće pomoći proračunskim korisnicima drugih proračuna</t>
  </si>
  <si>
    <t>A817066</t>
  </si>
  <si>
    <t>FOND SOLIDARNOSTI</t>
  </si>
  <si>
    <t>NOVO</t>
  </si>
  <si>
    <t>JAČANJE ADMINISTRATIVNIH KAPACITETA U SUSTAVU JAVNE NABAVE S NAGLASKOM NA KRITERIJU ENP</t>
  </si>
  <si>
    <t>Prijedlog plana 2016.</t>
  </si>
  <si>
    <t>Prijedlog plana 2017.</t>
  </si>
  <si>
    <t>Prijedlog plana 2018.</t>
  </si>
  <si>
    <t>Prijedlog plana  2016</t>
  </si>
  <si>
    <t>Prijedlog plana  2017.</t>
  </si>
  <si>
    <t>Prijedlog plana  2018.</t>
  </si>
  <si>
    <t>Prijedlog plana  2016.</t>
  </si>
  <si>
    <t>3223 PRIVLAČENJE INVESTICIJA I POVEĆANJE KONKURENTNOSTI</t>
  </si>
  <si>
    <t>PRIJEDLOG PLANA 2017.</t>
  </si>
  <si>
    <t>PRIJEDLOG PLANA 2018.</t>
  </si>
  <si>
    <t>7</t>
  </si>
  <si>
    <t>PRIJEDLOG FINANCIJSKOG PLANA DRŽAVNOG PRORAČUNA ZA 2016.- 2018. - LIMIT</t>
  </si>
  <si>
    <t>PRIJEDLOG FINANCIJSKOG PLANA DRŽAVNOG PRORAČUNA ZA 2016.- 2018.- PO IZVORIMA FINANCIRANJA</t>
  </si>
  <si>
    <t>IZVOR 11-OPĆI PRIHODI I PRIMICI</t>
  </si>
  <si>
    <t>IZVOR 12-SREDSTVA UČEŠĆA ZA POMOĆI</t>
  </si>
  <si>
    <t>IZVOR 31-VLASTITI PRIHODI</t>
  </si>
  <si>
    <t>IZVOR 43-OSTALI PRIHODI ZA POSEBNE NAMJENE</t>
  </si>
  <si>
    <t>IZVOR 51-POMOĆI EU</t>
  </si>
  <si>
    <t>IZVOR 53-INOZEMNE DAROVNICE</t>
  </si>
  <si>
    <t>IZVOR 563-ERDF-EF ZA REGIONALNI RAZVOJ</t>
  </si>
  <si>
    <t>IZVOR 52-OSTALE POMOĆI I DAROVNICE</t>
  </si>
  <si>
    <t>IZVOR 573-INSTRUMENTI EU GOSPODARSKOG PROSTORA</t>
  </si>
  <si>
    <t>IZVOR 71-PRIHODI OD PRODAJE ILI ZAMJENE NEFIN.IMOVINE</t>
  </si>
  <si>
    <t>Službena, radna i zaštitna odjeća i obeća</t>
  </si>
  <si>
    <t>KONTROLA</t>
  </si>
  <si>
    <t xml:space="preserve">Proračunski korisnici u gospodarstvu </t>
  </si>
  <si>
    <t>3.5.</t>
  </si>
  <si>
    <t>49235</t>
  </si>
  <si>
    <t xml:space="preserve">Centar za praćenje poslovanja energetskog sektora i investicija
</t>
  </si>
  <si>
    <t>Krasić 9.000kn</t>
  </si>
  <si>
    <t>Usluhe promidžbe i informiranja</t>
  </si>
  <si>
    <t>Kapitalni prijenosi EU sredstava izvan općeg proračuna</t>
  </si>
  <si>
    <t>Kapitalne pomoći temeljem EU sredstava</t>
  </si>
  <si>
    <t>limit MF</t>
  </si>
  <si>
    <t>Nematrijalna proizvedena imovina</t>
  </si>
  <si>
    <t>Ulaganja u računalne programe</t>
  </si>
  <si>
    <t>K561027</t>
  </si>
  <si>
    <t>HITNA POMOĆ - MIGRANTI</t>
  </si>
  <si>
    <t>Instrumenti,uređaji, strojevi</t>
  </si>
  <si>
    <t>575</t>
  </si>
  <si>
    <t>Centar za praćenje poslovanja  energetskog sektora i investicije</t>
  </si>
  <si>
    <t xml:space="preserve">ADMINISTRACIJA I UPRAVLJANJE </t>
  </si>
  <si>
    <t>Doprinosi za obvezno osiguranje u slučaju nezaposlenosti</t>
  </si>
  <si>
    <t xml:space="preserve">Ostale naknade građ.i kućan.iz proračuna </t>
  </si>
  <si>
    <t>423</t>
  </si>
  <si>
    <t>Prijevozna sredstva</t>
  </si>
  <si>
    <t>Osobni automobil</t>
  </si>
  <si>
    <t>IZVOR 575-FONDOVI ZA UNUTARNJE POSLOVE</t>
  </si>
  <si>
    <t>0</t>
  </si>
  <si>
    <t>0484</t>
  </si>
  <si>
    <t>ADMINISTRACIJA I UPRAVLJANJE AIK-a</t>
  </si>
  <si>
    <t>A903003</t>
  </si>
  <si>
    <t>542</t>
  </si>
  <si>
    <t>Otplata glavnice primljenih kredita i zajmova …</t>
  </si>
  <si>
    <t>Otplata glavnice primljenih kredita od kreditnih institucija u javnom sektoru</t>
  </si>
  <si>
    <t>Otplata glavnice primljenih zajmova od tuzemnih  fin.institucija izvan javnog sektora</t>
  </si>
  <si>
    <t>PRIJEDLOG FINANCIJSKOG PLANA 
ZA RAZDOBLJE 2016.-2018.</t>
  </si>
  <si>
    <t>M I N I S T A R</t>
  </si>
  <si>
    <t>0560</t>
  </si>
  <si>
    <t>2560</t>
  </si>
  <si>
    <t xml:space="preserve">    U Zagrebu, 4. ožujak 2016.</t>
  </si>
</sst>
</file>

<file path=xl/styles.xml><?xml version="1.0" encoding="utf-8"?>
<styleSheet xmlns="http://schemas.openxmlformats.org/spreadsheetml/2006/main">
  <numFmts count="3">
    <numFmt numFmtId="164" formatCode="&quot;- &quot;@"/>
    <numFmt numFmtId="165" formatCode="dd/mm/yy/;@"/>
    <numFmt numFmtId="166" formatCode="h:mm:ss;@"/>
  </numFmts>
  <fonts count="44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indexed="81"/>
      <name val="Tahoma"/>
      <charset val="238"/>
    </font>
    <font>
      <b/>
      <sz val="14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5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</cellStyleXfs>
  <cellXfs count="294">
    <xf numFmtId="0" fontId="0" fillId="0" borderId="0" xfId="0"/>
    <xf numFmtId="4" fontId="15" fillId="0" borderId="1" xfId="23" applyNumberFormat="1" applyFont="1" applyFill="1">
      <alignment vertical="center"/>
    </xf>
    <xf numFmtId="0" fontId="2" fillId="0" borderId="1" xfId="49" quotePrefix="1" applyFill="1">
      <alignment horizontal="left" vertical="center" indent="1" justifyLastLine="1"/>
    </xf>
    <xf numFmtId="4" fontId="2" fillId="0" borderId="1" xfId="57" applyNumberFormat="1" applyFill="1">
      <alignment horizontal="right" vertical="center"/>
    </xf>
    <xf numFmtId="49" fontId="2" fillId="0" borderId="1" xfId="23" applyNumberFormat="1" applyFill="1" applyAlignment="1">
      <alignment horizontal="center" vertical="center"/>
    </xf>
    <xf numFmtId="49" fontId="15" fillId="0" borderId="1" xfId="23" applyNumberFormat="1" applyFont="1" applyFill="1" applyAlignment="1">
      <alignment horizontal="center" vertical="center"/>
    </xf>
    <xf numFmtId="0" fontId="15" fillId="0" borderId="1" xfId="49" quotePrefix="1" applyFont="1" applyFill="1">
      <alignment horizontal="left" vertical="center" indent="1" justifyLastLine="1"/>
    </xf>
    <xf numFmtId="0" fontId="2" fillId="0" borderId="1" xfId="49" quotePrefix="1" applyFont="1" applyFill="1">
      <alignment horizontal="left" vertical="center" indent="1" justifyLastLine="1"/>
    </xf>
    <xf numFmtId="4" fontId="2" fillId="0" borderId="1" xfId="57" applyNumberFormat="1" applyFont="1" applyFill="1">
      <alignment horizontal="right" vertical="center"/>
    </xf>
    <xf numFmtId="49" fontId="2" fillId="0" borderId="1" xfId="23" applyNumberFormat="1" applyFont="1" applyFill="1" applyAlignment="1">
      <alignment horizontal="center" vertical="center"/>
    </xf>
    <xf numFmtId="49" fontId="2" fillId="0" borderId="1" xfId="57" applyNumberFormat="1" applyFont="1" applyFill="1" applyAlignment="1">
      <alignment horizontal="center" vertical="center"/>
    </xf>
    <xf numFmtId="0" fontId="15" fillId="44" borderId="1" xfId="47" quotePrefix="1" applyFont="1" applyFill="1">
      <alignment horizontal="left" vertical="center" indent="1" justifyLastLine="1"/>
    </xf>
    <xf numFmtId="4" fontId="15" fillId="44" borderId="1" xfId="23" applyNumberFormat="1" applyFont="1" applyFill="1">
      <alignment vertical="center"/>
    </xf>
    <xf numFmtId="49" fontId="15" fillId="44" borderId="1" xfId="23" applyNumberFormat="1" applyFont="1" applyFill="1" applyAlignment="1">
      <alignment horizontal="center" vertical="center"/>
    </xf>
    <xf numFmtId="0" fontId="2" fillId="0" borderId="10" xfId="49" quotePrefix="1" applyFill="1" applyBorder="1">
      <alignment horizontal="left" vertical="center" indent="1" justifyLastLine="1"/>
    </xf>
    <xf numFmtId="4" fontId="2" fillId="0" borderId="10" xfId="57" applyNumberFormat="1" applyFill="1" applyBorder="1">
      <alignment horizontal="right" vertical="center"/>
    </xf>
    <xf numFmtId="4" fontId="3" fillId="0" borderId="9" xfId="23" applyNumberFormat="1" applyFont="1" applyFill="1" applyBorder="1">
      <alignment vertical="center"/>
    </xf>
    <xf numFmtId="4" fontId="2" fillId="0" borderId="11" xfId="57" applyNumberFormat="1" applyFill="1" applyBorder="1">
      <alignment horizontal="right" vertical="center"/>
    </xf>
    <xf numFmtId="49" fontId="2" fillId="0" borderId="10" xfId="57" applyNumberFormat="1" applyBorder="1" applyAlignment="1">
      <alignment horizontal="center" vertical="center"/>
    </xf>
    <xf numFmtId="49" fontId="2" fillId="0" borderId="10" xfId="57" applyNumberFormat="1" applyFill="1" applyBorder="1" applyAlignment="1">
      <alignment horizontal="center" vertical="center"/>
    </xf>
    <xf numFmtId="0" fontId="2" fillId="0" borderId="10" xfId="49" quotePrefix="1" applyFont="1" applyFill="1" applyBorder="1">
      <alignment horizontal="left" vertical="center" indent="1" justifyLastLine="1"/>
    </xf>
    <xf numFmtId="4" fontId="2" fillId="0" borderId="10" xfId="57" applyNumberFormat="1" applyFont="1" applyFill="1" applyBorder="1">
      <alignment horizontal="right" vertical="center"/>
    </xf>
    <xf numFmtId="49" fontId="2" fillId="0" borderId="10" xfId="57" applyNumberFormat="1" applyFont="1" applyFill="1" applyBorder="1" applyAlignment="1">
      <alignment horizontal="center" vertical="center"/>
    </xf>
    <xf numFmtId="4" fontId="15" fillId="0" borderId="7" xfId="23" applyNumberFormat="1" applyFont="1" applyFill="1" applyBorder="1">
      <alignment vertical="center"/>
    </xf>
    <xf numFmtId="0" fontId="15" fillId="0" borderId="1" xfId="49" applyFont="1" applyFill="1">
      <alignment horizontal="left" vertical="center" indent="1" justifyLastLine="1"/>
    </xf>
    <xf numFmtId="4" fontId="15" fillId="0" borderId="16" xfId="23" applyNumberFormat="1" applyFont="1" applyFill="1" applyBorder="1">
      <alignment vertical="center"/>
    </xf>
    <xf numFmtId="49" fontId="15" fillId="0" borderId="16" xfId="23" applyNumberFormat="1" applyFont="1" applyFill="1" applyBorder="1" applyAlignment="1">
      <alignment horizontal="center" vertical="center"/>
    </xf>
    <xf numFmtId="0" fontId="15" fillId="0" borderId="16" xfId="49" quotePrefix="1" applyFont="1" applyFill="1" applyBorder="1">
      <alignment horizontal="left" vertical="center" indent="1" justifyLastLine="1"/>
    </xf>
    <xf numFmtId="0" fontId="2" fillId="0" borderId="16" xfId="49" quotePrefix="1" applyFont="1" applyFill="1" applyBorder="1">
      <alignment horizontal="left" vertical="center" indent="1" justifyLastLine="1"/>
    </xf>
    <xf numFmtId="4" fontId="2" fillId="0" borderId="16" xfId="57" applyNumberFormat="1" applyFont="1" applyFill="1" applyBorder="1">
      <alignment horizontal="right" vertical="center"/>
    </xf>
    <xf numFmtId="49" fontId="2" fillId="0" borderId="16" xfId="23" applyNumberFormat="1" applyFont="1" applyFill="1" applyBorder="1" applyAlignment="1">
      <alignment horizontal="center" vertical="center"/>
    </xf>
    <xf numFmtId="3" fontId="15" fillId="0" borderId="1" xfId="23" applyNumberFormat="1" applyFont="1" applyFill="1" applyAlignment="1">
      <alignment horizontal="center" vertical="center"/>
    </xf>
    <xf numFmtId="49" fontId="1" fillId="0" borderId="1" xfId="23" applyNumberFormat="1" applyFont="1" applyFill="1" applyAlignment="1">
      <alignment horizontal="center" vertical="center"/>
    </xf>
    <xf numFmtId="0" fontId="2" fillId="0" borderId="19" xfId="49" quotePrefix="1" applyFill="1" applyBorder="1">
      <alignment horizontal="left" vertical="center" indent="1" justifyLastLine="1"/>
    </xf>
    <xf numFmtId="49" fontId="16" fillId="46" borderId="19" xfId="23" applyNumberFormat="1" applyFont="1" applyFill="1" applyBorder="1" applyAlignment="1">
      <alignment horizontal="center" vertical="center"/>
    </xf>
    <xf numFmtId="4" fontId="16" fillId="46" borderId="19" xfId="23" applyNumberFormat="1" applyFont="1" applyFill="1" applyBorder="1">
      <alignment vertical="center"/>
    </xf>
    <xf numFmtId="49" fontId="2" fillId="0" borderId="19" xfId="57" applyNumberFormat="1" applyFill="1" applyBorder="1" applyAlignment="1">
      <alignment horizontal="center" vertical="center"/>
    </xf>
    <xf numFmtId="4" fontId="2" fillId="0" borderId="19" xfId="57" applyNumberFormat="1" applyFill="1" applyBorder="1">
      <alignment horizontal="right" vertical="center"/>
    </xf>
    <xf numFmtId="0" fontId="2" fillId="45" borderId="19" xfId="49" quotePrefix="1" applyFill="1" applyBorder="1">
      <alignment horizontal="left" vertical="center" indent="1" justifyLastLine="1"/>
    </xf>
    <xf numFmtId="49" fontId="2" fillId="45" borderId="19" xfId="57" applyNumberFormat="1" applyFill="1" applyBorder="1" applyAlignment="1">
      <alignment horizontal="center" vertical="center"/>
    </xf>
    <xf numFmtId="4" fontId="2" fillId="45" borderId="19" xfId="57" applyNumberFormat="1" applyFill="1" applyBorder="1">
      <alignment horizontal="right" vertical="center"/>
    </xf>
    <xf numFmtId="4" fontId="0" fillId="0" borderId="0" xfId="0" applyNumberFormat="1"/>
    <xf numFmtId="0" fontId="15" fillId="44" borderId="16" xfId="47" quotePrefix="1" applyFont="1" applyFill="1" applyBorder="1">
      <alignment horizontal="left" vertical="center" indent="1" justifyLastLine="1"/>
    </xf>
    <xf numFmtId="49" fontId="15" fillId="44" borderId="16" xfId="23" applyNumberFormat="1" applyFont="1" applyFill="1" applyBorder="1" applyAlignment="1">
      <alignment horizontal="center" vertical="center"/>
    </xf>
    <xf numFmtId="4" fontId="15" fillId="44" borderId="16" xfId="23" applyNumberFormat="1" applyFont="1" applyFill="1" applyBorder="1">
      <alignment vertical="center"/>
    </xf>
    <xf numFmtId="4" fontId="21" fillId="44" borderId="15" xfId="0" applyNumberFormat="1" applyFont="1" applyFill="1" applyBorder="1"/>
    <xf numFmtId="0" fontId="15" fillId="44" borderId="1" xfId="47" applyFont="1" applyFill="1">
      <alignment horizontal="left" vertical="center" indent="1" justifyLastLine="1"/>
    </xf>
    <xf numFmtId="3" fontId="15" fillId="44" borderId="1" xfId="23" applyNumberFormat="1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vertical="center" wrapText="1"/>
    </xf>
    <xf numFmtId="49" fontId="23" fillId="0" borderId="0" xfId="0" applyNumberFormat="1" applyFont="1" applyAlignment="1">
      <alignment horizontal="center"/>
    </xf>
    <xf numFmtId="4" fontId="24" fillId="47" borderId="19" xfId="23" applyNumberFormat="1" applyFont="1" applyFill="1" applyBorder="1">
      <alignment vertical="center"/>
    </xf>
    <xf numFmtId="49" fontId="24" fillId="47" borderId="19" xfId="23" applyNumberFormat="1" applyFont="1" applyFill="1" applyBorder="1" applyAlignment="1">
      <alignment horizontal="center" vertical="center"/>
    </xf>
    <xf numFmtId="0" fontId="2" fillId="0" borderId="26" xfId="49" applyFill="1" applyBorder="1">
      <alignment horizontal="left" vertical="center" indent="1" justifyLastLine="1"/>
    </xf>
    <xf numFmtId="0" fontId="2" fillId="0" borderId="30" xfId="49" quotePrefix="1" applyFill="1" applyBorder="1">
      <alignment horizontal="left" vertical="center" indent="1" justifyLastLine="1"/>
    </xf>
    <xf numFmtId="49" fontId="2" fillId="0" borderId="30" xfId="57" applyNumberForma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166" fontId="25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15" fillId="0" borderId="7" xfId="49" quotePrefix="1" applyFont="1" applyFill="1" applyBorder="1">
      <alignment horizontal="left" vertical="center" indent="1" justifyLastLine="1"/>
    </xf>
    <xf numFmtId="49" fontId="15" fillId="0" borderId="7" xfId="23" applyNumberFormat="1" applyFont="1" applyFill="1" applyBorder="1" applyAlignment="1">
      <alignment horizontal="center" vertical="center"/>
    </xf>
    <xf numFmtId="0" fontId="15" fillId="44" borderId="20" xfId="47" quotePrefix="1" applyFont="1" applyFill="1" applyBorder="1">
      <alignment horizontal="left" vertical="center" indent="1" justifyLastLine="1"/>
    </xf>
    <xf numFmtId="49" fontId="15" fillId="44" borderId="20" xfId="23" applyNumberFormat="1" applyFont="1" applyFill="1" applyBorder="1" applyAlignment="1">
      <alignment horizontal="center" vertical="center"/>
    </xf>
    <xf numFmtId="4" fontId="15" fillId="44" borderId="20" xfId="23" applyNumberFormat="1" applyFont="1" applyFill="1" applyBorder="1">
      <alignment vertical="center"/>
    </xf>
    <xf numFmtId="49" fontId="23" fillId="0" borderId="0" xfId="0" applyNumberFormat="1" applyFont="1" applyAlignment="1">
      <alignment vertical="center" wrapText="1"/>
    </xf>
    <xf numFmtId="0" fontId="28" fillId="0" borderId="0" xfId="0" applyFont="1"/>
    <xf numFmtId="49" fontId="28" fillId="0" borderId="0" xfId="0" applyNumberFormat="1" applyFont="1" applyAlignment="1">
      <alignment vertical="center" wrapText="1"/>
    </xf>
    <xf numFmtId="49" fontId="28" fillId="0" borderId="0" xfId="0" applyNumberFormat="1" applyFont="1" applyAlignment="1">
      <alignment horizontal="center"/>
    </xf>
    <xf numFmtId="0" fontId="29" fillId="0" borderId="0" xfId="0" applyFont="1"/>
    <xf numFmtId="0" fontId="32" fillId="0" borderId="0" xfId="0" applyFont="1"/>
    <xf numFmtId="2" fontId="26" fillId="0" borderId="22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/>
    </xf>
    <xf numFmtId="3" fontId="31" fillId="0" borderId="2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2" fontId="26" fillId="0" borderId="23" xfId="0" applyNumberFormat="1" applyFont="1" applyBorder="1" applyAlignment="1">
      <alignment horizontal="center" vertical="center"/>
    </xf>
    <xf numFmtId="3" fontId="31" fillId="0" borderId="23" xfId="0" applyNumberFormat="1" applyFont="1" applyFill="1" applyBorder="1" applyAlignment="1">
      <alignment vertical="center"/>
    </xf>
    <xf numFmtId="49" fontId="26" fillId="0" borderId="23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2" fontId="31" fillId="0" borderId="24" xfId="0" applyNumberFormat="1" applyFont="1" applyBorder="1" applyAlignment="1">
      <alignment vertical="center" wrapText="1"/>
    </xf>
    <xf numFmtId="3" fontId="31" fillId="0" borderId="24" xfId="0" applyNumberFormat="1" applyFont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/>
    </xf>
    <xf numFmtId="0" fontId="28" fillId="0" borderId="0" xfId="0" applyFont="1" applyFill="1"/>
    <xf numFmtId="0" fontId="23" fillId="0" borderId="0" xfId="0" applyFont="1" applyAlignment="1"/>
    <xf numFmtId="3" fontId="26" fillId="0" borderId="0" xfId="0" applyNumberFormat="1" applyFont="1"/>
    <xf numFmtId="0" fontId="16" fillId="0" borderId="0" xfId="0" applyFont="1"/>
    <xf numFmtId="3" fontId="29" fillId="0" borderId="0" xfId="0" applyNumberFormat="1" applyFont="1" applyFill="1" applyBorder="1" applyAlignment="1">
      <alignment vertical="center"/>
    </xf>
    <xf numFmtId="0" fontId="23" fillId="0" borderId="0" xfId="0" applyFont="1"/>
    <xf numFmtId="3" fontId="23" fillId="0" borderId="0" xfId="0" applyNumberFormat="1" applyFont="1"/>
    <xf numFmtId="3" fontId="28" fillId="0" borderId="0" xfId="0" applyNumberFormat="1" applyFont="1"/>
    <xf numFmtId="0" fontId="30" fillId="0" borderId="0" xfId="0" applyFont="1"/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/>
    <xf numFmtId="164" fontId="15" fillId="44" borderId="19" xfId="47" quotePrefix="1" applyNumberFormat="1" applyFont="1" applyFill="1" applyBorder="1" applyAlignment="1">
      <alignment horizontal="center" vertical="center" justifyLastLine="1"/>
    </xf>
    <xf numFmtId="0" fontId="15" fillId="44" borderId="19" xfId="47" quotePrefix="1" applyFont="1" applyFill="1" applyBorder="1">
      <alignment horizontal="left" vertical="center" indent="1" justifyLastLine="1"/>
    </xf>
    <xf numFmtId="49" fontId="15" fillId="44" borderId="19" xfId="23" applyNumberFormat="1" applyFont="1" applyFill="1" applyBorder="1" applyAlignment="1">
      <alignment horizontal="center" vertical="center"/>
    </xf>
    <xf numFmtId="4" fontId="15" fillId="44" borderId="19" xfId="23" applyNumberFormat="1" applyFont="1" applyFill="1" applyBorder="1">
      <alignment vertical="center"/>
    </xf>
    <xf numFmtId="164" fontId="15" fillId="0" borderId="19" xfId="49" quotePrefix="1" applyNumberFormat="1" applyFont="1" applyFill="1" applyBorder="1" applyAlignment="1">
      <alignment horizontal="center" vertical="center" justifyLastLine="1"/>
    </xf>
    <xf numFmtId="0" fontId="15" fillId="0" borderId="19" xfId="49" quotePrefix="1" applyFont="1" applyFill="1" applyBorder="1">
      <alignment horizontal="left" vertical="center" indent="1" justifyLastLine="1"/>
    </xf>
    <xf numFmtId="49" fontId="15" fillId="0" borderId="19" xfId="23" applyNumberFormat="1" applyFont="1" applyFill="1" applyBorder="1" applyAlignment="1">
      <alignment horizontal="center" vertical="center"/>
    </xf>
    <xf numFmtId="4" fontId="15" fillId="0" borderId="19" xfId="23" applyNumberFormat="1" applyFont="1" applyFill="1" applyBorder="1">
      <alignment vertical="center"/>
    </xf>
    <xf numFmtId="0" fontId="2" fillId="0" borderId="19" xfId="49" quotePrefix="1" applyFill="1" applyBorder="1" applyAlignment="1">
      <alignment horizontal="center" vertical="center" justifyLastLine="1"/>
    </xf>
    <xf numFmtId="0" fontId="2" fillId="45" borderId="19" xfId="49" quotePrefix="1" applyFill="1" applyBorder="1" applyAlignment="1">
      <alignment horizontal="center" vertical="center" justifyLastLine="1"/>
    </xf>
    <xf numFmtId="49" fontId="1" fillId="0" borderId="19" xfId="23" applyNumberFormat="1" applyFont="1" applyFill="1" applyBorder="1" applyAlignment="1">
      <alignment horizontal="center" vertical="center"/>
    </xf>
    <xf numFmtId="4" fontId="1" fillId="0" borderId="19" xfId="23" applyNumberFormat="1" applyFont="1" applyFill="1" applyBorder="1">
      <alignment vertical="center"/>
    </xf>
    <xf numFmtId="0" fontId="2" fillId="0" borderId="19" xfId="49" applyFill="1" applyBorder="1">
      <alignment horizontal="left" vertical="center" indent="1" justifyLastLine="1"/>
    </xf>
    <xf numFmtId="49" fontId="2" fillId="0" borderId="19" xfId="57" applyNumberFormat="1" applyBorder="1" applyAlignment="1">
      <alignment horizontal="center" vertical="center"/>
    </xf>
    <xf numFmtId="4" fontId="2" fillId="0" borderId="19" xfId="57" applyNumberFormat="1" applyBorder="1">
      <alignment horizontal="right" vertical="center"/>
    </xf>
    <xf numFmtId="0" fontId="2" fillId="0" borderId="10" xfId="49" quotePrefix="1" applyFill="1" applyBorder="1" applyAlignment="1">
      <alignment horizontal="center" vertical="center" justifyLastLine="1"/>
    </xf>
    <xf numFmtId="4" fontId="1" fillId="0" borderId="10" xfId="57" applyNumberFormat="1" applyFont="1" applyFill="1" applyBorder="1">
      <alignment horizontal="right" vertical="center"/>
    </xf>
    <xf numFmtId="0" fontId="15" fillId="0" borderId="10" xfId="49" quotePrefix="1" applyFont="1" applyFill="1" applyBorder="1" applyAlignment="1">
      <alignment horizontal="center" vertical="center" justifyLastLine="1"/>
    </xf>
    <xf numFmtId="0" fontId="15" fillId="0" borderId="10" xfId="49" quotePrefix="1" applyFont="1" applyFill="1" applyBorder="1">
      <alignment horizontal="left" vertical="center" indent="1" justifyLastLine="1"/>
    </xf>
    <xf numFmtId="49" fontId="15" fillId="0" borderId="19" xfId="57" applyNumberFormat="1" applyFont="1" applyBorder="1" applyAlignment="1">
      <alignment horizontal="center" vertical="center"/>
    </xf>
    <xf numFmtId="4" fontId="15" fillId="0" borderId="10" xfId="57" applyNumberFormat="1" applyFont="1" applyFill="1" applyBorder="1">
      <alignment horizontal="right" vertical="center"/>
    </xf>
    <xf numFmtId="3" fontId="15" fillId="0" borderId="10" xfId="57" applyNumberFormat="1" applyFont="1" applyFill="1" applyBorder="1" applyAlignment="1">
      <alignment horizontal="center" vertical="center"/>
    </xf>
    <xf numFmtId="164" fontId="3" fillId="44" borderId="19" xfId="47" quotePrefix="1" applyNumberFormat="1" applyFont="1" applyFill="1" applyBorder="1" applyAlignment="1">
      <alignment horizontal="center" vertical="center" justifyLastLine="1"/>
    </xf>
    <xf numFmtId="0" fontId="3" fillId="44" borderId="19" xfId="47" quotePrefix="1" applyFont="1" applyFill="1" applyBorder="1">
      <alignment horizontal="left" vertical="center" indent="1" justifyLastLine="1"/>
    </xf>
    <xf numFmtId="164" fontId="3" fillId="0" borderId="19" xfId="49" quotePrefix="1" applyNumberFormat="1" applyFont="1" applyFill="1" applyBorder="1" applyAlignment="1">
      <alignment horizontal="center" vertical="center" justifyLastLine="1"/>
    </xf>
    <xf numFmtId="0" fontId="3" fillId="0" borderId="19" xfId="49" quotePrefix="1" applyFont="1" applyFill="1" applyBorder="1">
      <alignment horizontal="left" vertical="center" indent="1" justifyLastLine="1"/>
    </xf>
    <xf numFmtId="4" fontId="2" fillId="0" borderId="19" xfId="57" applyNumberFormat="1" applyFont="1" applyFill="1" applyBorder="1">
      <alignment horizontal="right" vertical="center"/>
    </xf>
    <xf numFmtId="4" fontId="1" fillId="0" borderId="9" xfId="23" applyNumberFormat="1" applyFont="1" applyFill="1" applyBorder="1">
      <alignment vertical="center"/>
    </xf>
    <xf numFmtId="0" fontId="2" fillId="0" borderId="30" xfId="49" quotePrefix="1" applyFill="1" applyBorder="1" applyAlignment="1">
      <alignment horizontal="center" vertical="center" justifyLastLine="1"/>
    </xf>
    <xf numFmtId="164" fontId="15" fillId="45" borderId="19" xfId="49" quotePrefix="1" applyNumberFormat="1" applyFont="1" applyFill="1" applyBorder="1" applyAlignment="1">
      <alignment horizontal="center" vertical="center" justifyLastLine="1"/>
    </xf>
    <xf numFmtId="0" fontId="15" fillId="45" borderId="19" xfId="49" quotePrefix="1" applyFont="1" applyFill="1" applyBorder="1">
      <alignment horizontal="left" vertical="center" indent="1" justifyLastLine="1"/>
    </xf>
    <xf numFmtId="49" fontId="15" fillId="45" borderId="19" xfId="23" applyNumberFormat="1" applyFont="1" applyFill="1" applyBorder="1" applyAlignment="1">
      <alignment horizontal="center" vertical="center"/>
    </xf>
    <xf numFmtId="4" fontId="15" fillId="45" borderId="19" xfId="23" applyNumberFormat="1" applyFont="1" applyFill="1" applyBorder="1">
      <alignment vertical="center"/>
    </xf>
    <xf numFmtId="1" fontId="15" fillId="44" borderId="19" xfId="23" applyNumberFormat="1" applyFont="1" applyFill="1" applyBorder="1" applyAlignment="1">
      <alignment horizontal="center" vertical="center"/>
    </xf>
    <xf numFmtId="1" fontId="15" fillId="0" borderId="19" xfId="23" applyNumberFormat="1" applyFont="1" applyFill="1" applyBorder="1" applyAlignment="1">
      <alignment horizontal="center" vertical="center"/>
    </xf>
    <xf numFmtId="1" fontId="2" fillId="0" borderId="19" xfId="57" applyNumberFormat="1" applyFill="1" applyBorder="1" applyAlignment="1">
      <alignment horizontal="center" vertical="center"/>
    </xf>
    <xf numFmtId="0" fontId="0" fillId="0" borderId="0" xfId="0" applyFont="1"/>
    <xf numFmtId="0" fontId="15" fillId="44" borderId="19" xfId="47" applyFont="1" applyFill="1" applyBorder="1">
      <alignment horizontal="left" vertical="center" indent="1" justifyLastLine="1"/>
    </xf>
    <xf numFmtId="0" fontId="2" fillId="45" borderId="19" xfId="49" applyFill="1" applyBorder="1">
      <alignment horizontal="left" vertical="center" indent="1" justifyLastLine="1"/>
    </xf>
    <xf numFmtId="164" fontId="15" fillId="48" borderId="19" xfId="47" applyNumberFormat="1" applyFont="1" applyFill="1" applyBorder="1" applyAlignment="1">
      <alignment horizontal="center" vertical="center" justifyLastLine="1"/>
    </xf>
    <xf numFmtId="0" fontId="15" fillId="44" borderId="19" xfId="47" applyFont="1" applyFill="1" applyBorder="1" applyAlignment="1">
      <alignment horizontal="left" vertical="center" indent="1"/>
    </xf>
    <xf numFmtId="0" fontId="1" fillId="0" borderId="19" xfId="49" quotePrefix="1" applyFont="1" applyFill="1" applyBorder="1" applyAlignment="1">
      <alignment horizontal="center" vertical="center" justifyLastLine="1"/>
    </xf>
    <xf numFmtId="4" fontId="1" fillId="45" borderId="19" xfId="57" applyNumberFormat="1" applyFont="1" applyFill="1" applyBorder="1">
      <alignment horizontal="right" vertical="center"/>
    </xf>
    <xf numFmtId="49" fontId="3" fillId="0" borderId="19" xfId="57" applyNumberFormat="1" applyFont="1" applyFill="1" applyBorder="1" applyAlignment="1">
      <alignment horizontal="center" vertical="center"/>
    </xf>
    <xf numFmtId="4" fontId="3" fillId="0" borderId="19" xfId="57" applyNumberFormat="1" applyFont="1" applyFill="1" applyBorder="1">
      <alignment horizontal="right" vertical="center"/>
    </xf>
    <xf numFmtId="0" fontId="34" fillId="0" borderId="0" xfId="0" applyFont="1"/>
    <xf numFmtId="4" fontId="1" fillId="0" borderId="19" xfId="57" applyNumberFormat="1" applyFont="1" applyFill="1" applyBorder="1">
      <alignment horizontal="right" vertical="center"/>
    </xf>
    <xf numFmtId="0" fontId="1" fillId="45" borderId="19" xfId="49" quotePrefix="1" applyFont="1" applyFill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164" fontId="15" fillId="44" borderId="1" xfId="47" quotePrefix="1" applyNumberFormat="1" applyFont="1" applyFill="1" applyAlignment="1">
      <alignment horizontal="center" vertical="center" justifyLastLine="1"/>
    </xf>
    <xf numFmtId="164" fontId="15" fillId="0" borderId="1" xfId="49" quotePrefix="1" applyNumberFormat="1" applyFont="1" applyFill="1" applyAlignment="1">
      <alignment horizontal="center" vertical="center" justifyLastLine="1"/>
    </xf>
    <xf numFmtId="0" fontId="2" fillId="0" borderId="1" xfId="49" quotePrefix="1" applyFont="1" applyFill="1" applyAlignment="1">
      <alignment horizontal="center" vertical="center" justifyLastLine="1"/>
    </xf>
    <xf numFmtId="0" fontId="2" fillId="0" borderId="10" xfId="49" quotePrefix="1" applyFont="1" applyFill="1" applyBorder="1" applyAlignment="1">
      <alignment horizontal="center" vertical="center" justifyLastLine="1"/>
    </xf>
    <xf numFmtId="164" fontId="15" fillId="44" borderId="20" xfId="47" quotePrefix="1" applyNumberFormat="1" applyFont="1" applyFill="1" applyBorder="1" applyAlignment="1">
      <alignment horizontal="center" vertical="center" justifyLastLine="1"/>
    </xf>
    <xf numFmtId="164" fontId="15" fillId="0" borderId="7" xfId="49" quotePrefix="1" applyNumberFormat="1" applyFont="1" applyFill="1" applyBorder="1" applyAlignment="1">
      <alignment horizontal="center" vertical="center" justifyLastLine="1"/>
    </xf>
    <xf numFmtId="164" fontId="15" fillId="44" borderId="16" xfId="47" quotePrefix="1" applyNumberFormat="1" applyFont="1" applyFill="1" applyBorder="1" applyAlignment="1">
      <alignment horizontal="center" vertical="center" justifyLastLine="1"/>
    </xf>
    <xf numFmtId="164" fontId="15" fillId="0" borderId="16" xfId="49" quotePrefix="1" applyNumberFormat="1" applyFont="1" applyFill="1" applyBorder="1" applyAlignment="1">
      <alignment horizontal="center" vertical="center" justifyLastLine="1"/>
    </xf>
    <xf numFmtId="0" fontId="2" fillId="0" borderId="16" xfId="49" quotePrefix="1" applyFont="1" applyFill="1" applyBorder="1" applyAlignment="1">
      <alignment horizontal="center" vertical="center" justifyLastLine="1"/>
    </xf>
    <xf numFmtId="0" fontId="2" fillId="0" borderId="1" xfId="49" quotePrefix="1" applyFill="1" applyAlignment="1">
      <alignment horizontal="center" vertical="center" justifyLastLine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0" xfId="0" applyFont="1"/>
    <xf numFmtId="2" fontId="23" fillId="0" borderId="22" xfId="0" applyNumberFormat="1" applyFont="1" applyBorder="1" applyAlignment="1">
      <alignment vertical="center" wrapText="1"/>
    </xf>
    <xf numFmtId="49" fontId="26" fillId="50" borderId="20" xfId="0" applyNumberFormat="1" applyFont="1" applyFill="1" applyBorder="1" applyAlignment="1">
      <alignment horizontal="center" vertical="center" wrapText="1"/>
    </xf>
    <xf numFmtId="164" fontId="16" fillId="49" borderId="32" xfId="45" quotePrefix="1" applyNumberFormat="1" applyFont="1" applyFill="1" applyBorder="1" applyAlignment="1">
      <alignment vertical="center" justifyLastLine="1"/>
    </xf>
    <xf numFmtId="0" fontId="16" fillId="49" borderId="34" xfId="45" quotePrefix="1" applyFont="1" applyFill="1" applyBorder="1" applyAlignment="1">
      <alignment vertical="center" justifyLastLine="1"/>
    </xf>
    <xf numFmtId="0" fontId="16" fillId="49" borderId="8" xfId="27" quotePrefix="1" applyNumberFormat="1" applyFont="1" applyFill="1" applyBorder="1" applyAlignment="1">
      <alignment horizontal="center" vertical="center" wrapText="1"/>
    </xf>
    <xf numFmtId="0" fontId="16" fillId="49" borderId="8" xfId="27" applyNumberFormat="1" applyFont="1" applyFill="1" applyBorder="1" applyAlignment="1">
      <alignment horizontal="center" vertical="center" wrapText="1"/>
    </xf>
    <xf numFmtId="49" fontId="16" fillId="49" borderId="19" xfId="23" applyNumberFormat="1" applyFont="1" applyFill="1" applyBorder="1" applyAlignment="1">
      <alignment horizontal="center" vertical="center"/>
    </xf>
    <xf numFmtId="4" fontId="16" fillId="49" borderId="19" xfId="23" applyNumberFormat="1" applyFont="1" applyFill="1" applyBorder="1">
      <alignment vertical="center"/>
    </xf>
    <xf numFmtId="4" fontId="18" fillId="49" borderId="19" xfId="23" applyNumberFormat="1" applyFont="1" applyFill="1" applyBorder="1">
      <alignment vertical="center"/>
    </xf>
    <xf numFmtId="4" fontId="18" fillId="49" borderId="33" xfId="23" applyNumberFormat="1" applyFont="1" applyFill="1" applyBorder="1">
      <alignment vertical="center"/>
    </xf>
    <xf numFmtId="0" fontId="19" fillId="49" borderId="14" xfId="0" applyFont="1" applyFill="1" applyBorder="1"/>
    <xf numFmtId="0" fontId="17" fillId="49" borderId="15" xfId="0" applyFont="1" applyFill="1" applyBorder="1" applyAlignment="1">
      <alignment horizontal="center"/>
    </xf>
    <xf numFmtId="0" fontId="17" fillId="49" borderId="15" xfId="0" applyFont="1" applyFill="1" applyBorder="1"/>
    <xf numFmtId="0" fontId="16" fillId="49" borderId="16" xfId="27" quotePrefix="1" applyNumberFormat="1" applyFont="1" applyFill="1" applyBorder="1" applyAlignment="1">
      <alignment horizontal="center" vertical="center" wrapText="1"/>
    </xf>
    <xf numFmtId="0" fontId="16" fillId="49" borderId="16" xfId="27" applyNumberFormat="1" applyFont="1" applyFill="1" applyBorder="1" applyAlignment="1">
      <alignment horizontal="center" vertical="center" wrapText="1"/>
    </xf>
    <xf numFmtId="164" fontId="16" fillId="49" borderId="7" xfId="45" quotePrefix="1" applyNumberFormat="1" applyFont="1" applyFill="1" applyBorder="1" applyAlignment="1">
      <alignment horizontal="center" vertical="center" justifyLastLine="1"/>
    </xf>
    <xf numFmtId="0" fontId="16" fillId="49" borderId="7" xfId="45" quotePrefix="1" applyFont="1" applyFill="1" applyBorder="1">
      <alignment horizontal="left" vertical="center" indent="1" justifyLastLine="1"/>
    </xf>
    <xf numFmtId="49" fontId="16" fillId="49" borderId="1" xfId="23" applyNumberFormat="1" applyFont="1" applyFill="1" applyAlignment="1">
      <alignment horizontal="center" vertical="center"/>
    </xf>
    <xf numFmtId="4" fontId="16" fillId="49" borderId="1" xfId="23" applyNumberFormat="1" applyFont="1" applyFill="1">
      <alignment vertical="center"/>
    </xf>
    <xf numFmtId="0" fontId="16" fillId="49" borderId="7" xfId="45" quotePrefix="1" applyFont="1" applyFill="1" applyBorder="1" applyAlignment="1">
      <alignment horizontal="left" vertical="center" wrapText="1" indent="1" justifyLastLine="1"/>
    </xf>
    <xf numFmtId="0" fontId="22" fillId="49" borderId="15" xfId="0" applyFont="1" applyFill="1" applyBorder="1" applyAlignment="1">
      <alignment horizontal="center"/>
    </xf>
    <xf numFmtId="0" fontId="22" fillId="49" borderId="15" xfId="0" applyFont="1" applyFill="1" applyBorder="1"/>
    <xf numFmtId="0" fontId="16" fillId="49" borderId="15" xfId="27" applyNumberFormat="1" applyFont="1" applyFill="1" applyBorder="1" applyAlignment="1">
      <alignment horizontal="center" vertical="center" wrapText="1"/>
    </xf>
    <xf numFmtId="0" fontId="16" fillId="49" borderId="15" xfId="27" quotePrefix="1" applyNumberFormat="1" applyFont="1" applyFill="1" applyBorder="1" applyAlignment="1">
      <alignment horizontal="center" vertical="center" wrapText="1"/>
    </xf>
    <xf numFmtId="2" fontId="26" fillId="49" borderId="21" xfId="0" applyNumberFormat="1" applyFont="1" applyFill="1" applyBorder="1" applyAlignment="1">
      <alignment horizontal="center" vertical="center"/>
    </xf>
    <xf numFmtId="2" fontId="26" fillId="49" borderId="21" xfId="0" applyNumberFormat="1" applyFont="1" applyFill="1" applyBorder="1" applyAlignment="1">
      <alignment vertical="center" wrapText="1"/>
    </xf>
    <xf numFmtId="3" fontId="26" fillId="49" borderId="21" xfId="0" applyNumberFormat="1" applyFont="1" applyFill="1" applyBorder="1" applyAlignment="1">
      <alignment vertical="center"/>
    </xf>
    <xf numFmtId="2" fontId="26" fillId="49" borderId="23" xfId="0" applyNumberFormat="1" applyFont="1" applyFill="1" applyBorder="1" applyAlignment="1">
      <alignment horizontal="center" vertical="center"/>
    </xf>
    <xf numFmtId="2" fontId="26" fillId="49" borderId="23" xfId="0" applyNumberFormat="1" applyFont="1" applyFill="1" applyBorder="1" applyAlignment="1">
      <alignment vertical="center" wrapText="1"/>
    </xf>
    <xf numFmtId="3" fontId="26" fillId="49" borderId="23" xfId="0" applyNumberFormat="1" applyFont="1" applyFill="1" applyBorder="1" applyAlignment="1">
      <alignment vertical="center"/>
    </xf>
    <xf numFmtId="49" fontId="26" fillId="49" borderId="23" xfId="0" applyNumberFormat="1" applyFont="1" applyFill="1" applyBorder="1" applyAlignment="1">
      <alignment horizontal="center" vertical="center"/>
    </xf>
    <xf numFmtId="49" fontId="26" fillId="50" borderId="20" xfId="0" applyNumberFormat="1" applyFont="1" applyFill="1" applyBorder="1" applyAlignment="1">
      <alignment horizontal="center" vertical="center"/>
    </xf>
    <xf numFmtId="3" fontId="26" fillId="50" borderId="20" xfId="0" applyNumberFormat="1" applyFont="1" applyFill="1" applyBorder="1" applyAlignment="1">
      <alignment vertical="center"/>
    </xf>
    <xf numFmtId="2" fontId="31" fillId="49" borderId="21" xfId="0" applyNumberFormat="1" applyFont="1" applyFill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49" borderId="23" xfId="0" applyNumberFormat="1" applyFont="1" applyFill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49" fontId="31" fillId="49" borderId="23" xfId="0" applyNumberFormat="1" applyFont="1" applyFill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/>
    </xf>
    <xf numFmtId="2" fontId="31" fillId="0" borderId="24" xfId="0" applyNumberFormat="1" applyFont="1" applyBorder="1" applyAlignment="1">
      <alignment horizontal="center" vertical="center"/>
    </xf>
    <xf numFmtId="49" fontId="31" fillId="50" borderId="2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2" fontId="35" fillId="50" borderId="23" xfId="0" applyNumberFormat="1" applyFont="1" applyFill="1" applyBorder="1" applyAlignment="1">
      <alignment horizontal="center" vertical="center"/>
    </xf>
    <xf numFmtId="2" fontId="33" fillId="50" borderId="23" xfId="0" applyNumberFormat="1" applyFont="1" applyFill="1" applyBorder="1" applyAlignment="1">
      <alignment horizontal="center" vertical="center"/>
    </xf>
    <xf numFmtId="2" fontId="33" fillId="50" borderId="23" xfId="0" applyNumberFormat="1" applyFont="1" applyFill="1" applyBorder="1" applyAlignment="1">
      <alignment vertical="center" wrapText="1"/>
    </xf>
    <xf numFmtId="3" fontId="33" fillId="50" borderId="23" xfId="0" applyNumberFormat="1" applyFont="1" applyFill="1" applyBorder="1" applyAlignment="1">
      <alignment vertical="center"/>
    </xf>
    <xf numFmtId="3" fontId="16" fillId="46" borderId="19" xfId="23" applyNumberFormat="1" applyFont="1" applyFill="1" applyBorder="1" applyAlignment="1">
      <alignment horizontal="center" vertical="center"/>
    </xf>
    <xf numFmtId="4" fontId="36" fillId="0" borderId="19" xfId="57" applyNumberFormat="1" applyFont="1" applyFill="1" applyBorder="1">
      <alignment horizontal="right" vertical="center"/>
    </xf>
    <xf numFmtId="0" fontId="37" fillId="0" borderId="0" xfId="0" applyFont="1"/>
    <xf numFmtId="4" fontId="17" fillId="0" borderId="0" xfId="0" applyNumberFormat="1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4" fontId="39" fillId="0" borderId="0" xfId="0" applyNumberFormat="1" applyFont="1"/>
    <xf numFmtId="0" fontId="1" fillId="0" borderId="19" xfId="49" quotePrefix="1" applyNumberFormat="1" applyFont="1" applyFill="1" applyBorder="1" applyAlignment="1">
      <alignment horizontal="center" vertical="center" justifyLastLine="1"/>
    </xf>
    <xf numFmtId="0" fontId="1" fillId="0" borderId="19" xfId="49" quotePrefix="1" applyFont="1" applyFill="1" applyBorder="1">
      <alignment horizontal="left" vertical="center" indent="1" justifyLastLine="1"/>
    </xf>
    <xf numFmtId="0" fontId="37" fillId="0" borderId="0" xfId="0" applyFont="1" applyAlignment="1">
      <alignment horizontal="right"/>
    </xf>
    <xf numFmtId="3" fontId="40" fillId="0" borderId="0" xfId="0" applyNumberFormat="1" applyFont="1" applyBorder="1" applyAlignment="1">
      <alignment vertical="center"/>
    </xf>
    <xf numFmtId="3" fontId="0" fillId="0" borderId="0" xfId="0" applyNumberFormat="1"/>
    <xf numFmtId="4" fontId="15" fillId="0" borderId="1" xfId="23" applyNumberFormat="1" applyFont="1" applyFill="1" applyAlignment="1">
      <alignment horizontal="center" vertical="center"/>
    </xf>
    <xf numFmtId="0" fontId="17" fillId="49" borderId="20" xfId="0" applyFont="1" applyFill="1" applyBorder="1" applyAlignment="1">
      <alignment horizontal="center"/>
    </xf>
    <xf numFmtId="0" fontId="17" fillId="49" borderId="20" xfId="0" applyFont="1" applyFill="1" applyBorder="1"/>
    <xf numFmtId="164" fontId="16" fillId="49" borderId="26" xfId="45" quotePrefix="1" applyNumberFormat="1" applyFont="1" applyFill="1" applyBorder="1" applyAlignment="1">
      <alignment horizontal="center" vertical="center" justifyLastLine="1"/>
    </xf>
    <xf numFmtId="4" fontId="2" fillId="51" borderId="1" xfId="57" applyNumberFormat="1" applyFont="1" applyFill="1">
      <alignment horizontal="right" vertical="center"/>
    </xf>
    <xf numFmtId="0" fontId="2" fillId="51" borderId="1" xfId="49" quotePrefix="1" applyFont="1" applyFill="1" applyAlignment="1">
      <alignment horizontal="center" vertical="center" justifyLastLine="1"/>
    </xf>
    <xf numFmtId="0" fontId="2" fillId="51" borderId="1" xfId="49" quotePrefix="1" applyFont="1" applyFill="1">
      <alignment horizontal="left" vertical="center" indent="1" justifyLastLine="1"/>
    </xf>
    <xf numFmtId="49" fontId="2" fillId="51" borderId="1" xfId="57" applyNumberFormat="1" applyFont="1" applyFill="1" applyAlignment="1">
      <alignment horizontal="center" vertical="center"/>
    </xf>
    <xf numFmtId="0" fontId="0" fillId="51" borderId="0" xfId="0" applyFill="1"/>
    <xf numFmtId="0" fontId="41" fillId="0" borderId="0" xfId="0" applyFont="1"/>
    <xf numFmtId="2" fontId="26" fillId="49" borderId="23" xfId="0" applyNumberFormat="1" applyFont="1" applyFill="1" applyBorder="1" applyAlignment="1">
      <alignment vertical="top" wrapText="1"/>
    </xf>
    <xf numFmtId="49" fontId="2" fillId="0" borderId="10" xfId="23" applyNumberFormat="1" applyFill="1" applyBorder="1" applyAlignment="1">
      <alignment horizontal="center" vertical="center"/>
    </xf>
    <xf numFmtId="2" fontId="23" fillId="0" borderId="23" xfId="0" applyNumberFormat="1" applyFont="1" applyBorder="1" applyAlignment="1">
      <alignment vertical="center" wrapText="1"/>
    </xf>
    <xf numFmtId="0" fontId="15" fillId="44" borderId="37" xfId="47" quotePrefix="1" applyFont="1" applyFill="1" applyBorder="1" applyAlignment="1">
      <alignment vertical="center" justifyLastLine="1"/>
    </xf>
    <xf numFmtId="0" fontId="15" fillId="44" borderId="6" xfId="47" quotePrefix="1" applyFont="1" applyFill="1" applyBorder="1" applyAlignment="1">
      <alignment vertical="center" justifyLastLine="1"/>
    </xf>
    <xf numFmtId="0" fontId="2" fillId="45" borderId="19" xfId="47" quotePrefix="1" applyFill="1" applyBorder="1" applyAlignment="1">
      <alignment horizontal="center" vertical="center" justifyLastLine="1"/>
    </xf>
    <xf numFmtId="0" fontId="2" fillId="45" borderId="19" xfId="47" quotePrefix="1" applyFill="1" applyBorder="1" applyAlignment="1">
      <alignment horizontal="left" vertical="center" justifyLastLine="1"/>
    </xf>
    <xf numFmtId="49" fontId="2" fillId="45" borderId="19" xfId="47" applyNumberFormat="1" applyFill="1" applyBorder="1" applyAlignment="1">
      <alignment horizontal="right" vertical="center" justifyLastLine="1"/>
    </xf>
    <xf numFmtId="4" fontId="2" fillId="45" borderId="19" xfId="47" applyNumberFormat="1" applyFill="1" applyBorder="1" applyAlignment="1">
      <alignment horizontal="right" vertical="center" justifyLastLine="1"/>
    </xf>
    <xf numFmtId="49" fontId="2" fillId="45" borderId="19" xfId="47" applyNumberFormat="1" applyFill="1" applyBorder="1" applyAlignment="1">
      <alignment horizontal="center" vertical="center" justifyLastLine="1"/>
    </xf>
    <xf numFmtId="0" fontId="2" fillId="45" borderId="1" xfId="49" quotePrefix="1" applyFont="1" applyFill="1" applyAlignment="1">
      <alignment horizontal="center" vertical="center" justifyLastLine="1"/>
    </xf>
    <xf numFmtId="0" fontId="2" fillId="45" borderId="1" xfId="49" quotePrefix="1" applyFont="1" applyFill="1">
      <alignment horizontal="left" vertical="center" indent="1" justifyLastLine="1"/>
    </xf>
    <xf numFmtId="49" fontId="2" fillId="45" borderId="1" xfId="57" applyNumberFormat="1" applyFont="1" applyFill="1" applyAlignment="1">
      <alignment horizontal="center" vertical="center"/>
    </xf>
    <xf numFmtId="4" fontId="2" fillId="45" borderId="1" xfId="57" applyNumberFormat="1" applyFont="1" applyFill="1">
      <alignment horizontal="right" vertical="center"/>
    </xf>
    <xf numFmtId="164" fontId="15" fillId="45" borderId="1" xfId="49" quotePrefix="1" applyNumberFormat="1" applyFont="1" applyFill="1" applyAlignment="1">
      <alignment horizontal="center" vertical="center" justifyLastLine="1"/>
    </xf>
    <xf numFmtId="0" fontId="15" fillId="45" borderId="1" xfId="49" quotePrefix="1" applyFont="1" applyFill="1">
      <alignment horizontal="left" vertical="center" indent="1" justifyLastLine="1"/>
    </xf>
    <xf numFmtId="49" fontId="15" fillId="45" borderId="1" xfId="23" applyNumberFormat="1" applyFont="1" applyFill="1" applyAlignment="1">
      <alignment horizontal="center" vertical="center"/>
    </xf>
    <xf numFmtId="4" fontId="15" fillId="45" borderId="1" xfId="23" applyNumberFormat="1" applyFont="1" applyFill="1">
      <alignment vertical="center"/>
    </xf>
    <xf numFmtId="3" fontId="15" fillId="51" borderId="1" xfId="23" applyNumberFormat="1" applyFont="1" applyFill="1" applyAlignment="1">
      <alignment horizontal="center" vertical="center"/>
    </xf>
    <xf numFmtId="3" fontId="16" fillId="49" borderId="1" xfId="23" applyNumberFormat="1" applyFont="1" applyFill="1" applyAlignment="1">
      <alignment horizontal="center" vertical="center"/>
    </xf>
    <xf numFmtId="4" fontId="16" fillId="49" borderId="1" xfId="23" applyNumberFormat="1" applyFont="1" applyFill="1" applyAlignment="1">
      <alignment horizontal="right" vertical="center"/>
    </xf>
    <xf numFmtId="49" fontId="2" fillId="45" borderId="10" xfId="57" applyNumberFormat="1" applyFont="1" applyFill="1" applyBorder="1" applyAlignment="1">
      <alignment horizontal="center" vertical="center"/>
    </xf>
    <xf numFmtId="0" fontId="2" fillId="45" borderId="9" xfId="49" quotePrefix="1" applyFont="1" applyFill="1" applyBorder="1">
      <alignment horizontal="left" vertical="center" indent="1" justifyLastLine="1"/>
    </xf>
    <xf numFmtId="4" fontId="2" fillId="45" borderId="10" xfId="57" applyNumberFormat="1" applyFont="1" applyFill="1" applyBorder="1">
      <alignment horizontal="right" vertical="center"/>
    </xf>
    <xf numFmtId="0" fontId="2" fillId="45" borderId="10" xfId="49" quotePrefix="1" applyFont="1" applyFill="1" applyBorder="1" applyAlignment="1">
      <alignment horizontal="center" vertical="center" justifyLastLine="1"/>
    </xf>
    <xf numFmtId="0" fontId="2" fillId="45" borderId="11" xfId="49" quotePrefix="1" applyFont="1" applyFill="1" applyBorder="1">
      <alignment horizontal="left" vertical="center" indent="1" justifyLastLine="1"/>
    </xf>
    <xf numFmtId="49" fontId="2" fillId="45" borderId="17" xfId="57" applyNumberFormat="1" applyFont="1" applyFill="1" applyBorder="1" applyAlignment="1">
      <alignment horizontal="center" vertical="center"/>
    </xf>
    <xf numFmtId="4" fontId="2" fillId="45" borderId="11" xfId="57" applyNumberFormat="1" applyFont="1" applyFill="1" applyBorder="1">
      <alignment horizontal="right" vertical="center"/>
    </xf>
    <xf numFmtId="4" fontId="2" fillId="45" borderId="15" xfId="57" applyNumberFormat="1" applyFont="1" applyFill="1" applyBorder="1">
      <alignment horizontal="right" vertical="center"/>
    </xf>
    <xf numFmtId="0" fontId="2" fillId="45" borderId="1" xfId="49" applyFont="1" applyFill="1">
      <alignment horizontal="left" vertical="center" indent="1" justifyLastLine="1"/>
    </xf>
    <xf numFmtId="0" fontId="2" fillId="45" borderId="10" xfId="49" applyFont="1" applyFill="1" applyBorder="1">
      <alignment horizontal="left" vertical="center" indent="1" justifyLastLine="1"/>
    </xf>
    <xf numFmtId="0" fontId="0" fillId="0" borderId="0" xfId="0" applyFill="1"/>
    <xf numFmtId="4" fontId="21" fillId="0" borderId="15" xfId="0" applyNumberFormat="1" applyFont="1" applyFill="1" applyBorder="1"/>
    <xf numFmtId="3" fontId="28" fillId="0" borderId="0" xfId="0" applyNumberFormat="1" applyFont="1" applyAlignment="1">
      <alignment vertical="center"/>
    </xf>
    <xf numFmtId="0" fontId="2" fillId="48" borderId="19" xfId="49" quotePrefix="1" applyFont="1" applyFill="1" applyBorder="1" applyAlignment="1">
      <alignment horizontal="center" vertical="center" justifyLastLine="1"/>
    </xf>
    <xf numFmtId="2" fontId="31" fillId="0" borderId="38" xfId="0" applyNumberFormat="1" applyFont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3" fillId="0" borderId="38" xfId="0" applyNumberFormat="1" applyFont="1" applyBorder="1" applyAlignment="1">
      <alignment vertical="center" wrapText="1"/>
    </xf>
    <xf numFmtId="3" fontId="31" fillId="0" borderId="38" xfId="0" applyNumberFormat="1" applyFont="1" applyBorder="1" applyAlignment="1">
      <alignment vertical="center"/>
    </xf>
    <xf numFmtId="4" fontId="15" fillId="0" borderId="1" xfId="57" applyNumberFormat="1" applyFont="1" applyFill="1">
      <alignment horizontal="right" vertical="center"/>
    </xf>
    <xf numFmtId="0" fontId="29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0" fontId="30" fillId="0" borderId="0" xfId="0" applyFont="1" applyAlignment="1"/>
    <xf numFmtId="0" fontId="20" fillId="49" borderId="27" xfId="0" applyFont="1" applyFill="1" applyBorder="1" applyAlignment="1">
      <alignment horizontal="left" vertical="center" wrapText="1"/>
    </xf>
    <xf numFmtId="0" fontId="20" fillId="49" borderId="0" xfId="0" applyFont="1" applyFill="1" applyBorder="1" applyAlignment="1">
      <alignment horizontal="left" vertical="center" wrapText="1"/>
    </xf>
    <xf numFmtId="0" fontId="0" fillId="49" borderId="28" xfId="0" applyFill="1" applyBorder="1" applyAlignment="1">
      <alignment vertical="center" wrapText="1"/>
    </xf>
    <xf numFmtId="164" fontId="16" fillId="46" borderId="25" xfId="45" quotePrefix="1" applyNumberFormat="1" applyFont="1" applyFill="1" applyBorder="1" applyAlignment="1">
      <alignment horizontal="center" vertical="center" justifyLastLine="1"/>
    </xf>
    <xf numFmtId="164" fontId="16" fillId="46" borderId="31" xfId="45" quotePrefix="1" applyNumberFormat="1" applyFont="1" applyFill="1" applyBorder="1" applyAlignment="1">
      <alignment horizontal="center" vertical="center" justifyLastLine="1"/>
    </xf>
    <xf numFmtId="164" fontId="16" fillId="46" borderId="0" xfId="45" quotePrefix="1" applyNumberFormat="1" applyFont="1" applyFill="1" applyBorder="1" applyAlignment="1">
      <alignment horizontal="center" vertical="center" justifyLastLine="1"/>
    </xf>
    <xf numFmtId="164" fontId="16" fillId="46" borderId="28" xfId="45" quotePrefix="1" applyNumberFormat="1" applyFont="1" applyFill="1" applyBorder="1" applyAlignment="1">
      <alignment horizontal="center" vertical="center" justifyLastLine="1"/>
    </xf>
    <xf numFmtId="0" fontId="20" fillId="49" borderId="12" xfId="0" applyFont="1" applyFill="1" applyBorder="1" applyAlignment="1">
      <alignment horizontal="left" vertical="center" wrapText="1"/>
    </xf>
    <xf numFmtId="0" fontId="20" fillId="49" borderId="14" xfId="0" applyFont="1" applyFill="1" applyBorder="1" applyAlignment="1">
      <alignment horizontal="left" vertical="center" wrapText="1"/>
    </xf>
    <xf numFmtId="0" fontId="0" fillId="49" borderId="13" xfId="0" applyFill="1" applyBorder="1" applyAlignment="1">
      <alignment wrapText="1"/>
    </xf>
    <xf numFmtId="0" fontId="20" fillId="49" borderId="27" xfId="0" applyFont="1" applyFill="1" applyBorder="1" applyAlignment="1">
      <alignment horizontal="left" vertical="center"/>
    </xf>
    <xf numFmtId="0" fontId="20" fillId="49" borderId="0" xfId="0" applyFont="1" applyFill="1" applyBorder="1" applyAlignment="1">
      <alignment horizontal="left" vertical="center"/>
    </xf>
    <xf numFmtId="0" fontId="0" fillId="49" borderId="28" xfId="0" applyFill="1" applyBorder="1" applyAlignment="1">
      <alignment vertical="center"/>
    </xf>
    <xf numFmtId="164" fontId="16" fillId="49" borderId="9" xfId="45" quotePrefix="1" applyNumberFormat="1" applyFont="1" applyFill="1" applyBorder="1" applyAlignment="1">
      <alignment horizontal="left" vertical="center"/>
    </xf>
    <xf numFmtId="164" fontId="16" fillId="49" borderId="18" xfId="45" quotePrefix="1" applyNumberFormat="1" applyFont="1" applyFill="1" applyBorder="1" applyAlignment="1">
      <alignment horizontal="left" vertical="center"/>
    </xf>
    <xf numFmtId="164" fontId="16" fillId="46" borderId="35" xfId="45" quotePrefix="1" applyNumberFormat="1" applyFont="1" applyFill="1" applyBorder="1" applyAlignment="1">
      <alignment horizontal="center" vertical="center" justifyLastLine="1"/>
    </xf>
    <xf numFmtId="164" fontId="16" fillId="46" borderId="36" xfId="45" quotePrefix="1" applyNumberFormat="1" applyFont="1" applyFill="1" applyBorder="1" applyAlignment="1">
      <alignment horizontal="center" vertical="center" justifyLastLine="1"/>
    </xf>
  </cellXfs>
  <cellStyles count="6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1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ingo.h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552450</xdr:colOff>
      <xdr:row>9</xdr:row>
      <xdr:rowOff>0</xdr:rowOff>
    </xdr:to>
    <xdr:pic>
      <xdr:nvPicPr>
        <xdr:cNvPr id="4097" name="Picture 1" descr="http://www.mingo.hr/application/img/mingo_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"/>
          <a:ext cx="1905000" cy="1714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7"/>
  <sheetViews>
    <sheetView tabSelected="1" view="pageBreakPreview" zoomScaleNormal="100" zoomScaleSheetLayoutView="100" workbookViewId="0">
      <selection activeCell="A48" sqref="A48"/>
    </sheetView>
  </sheetViews>
  <sheetFormatPr defaultRowHeight="14.25"/>
  <cols>
    <col min="1" max="1" width="11.140625" style="92" customWidth="1"/>
    <col min="2" max="256" width="9.140625" style="92"/>
    <col min="257" max="257" width="11.140625" style="92" customWidth="1"/>
    <col min="258" max="512" width="9.140625" style="92"/>
    <col min="513" max="513" width="11.140625" style="92" customWidth="1"/>
    <col min="514" max="768" width="9.140625" style="92"/>
    <col min="769" max="769" width="11.140625" style="92" customWidth="1"/>
    <col min="770" max="1024" width="9.140625" style="92"/>
    <col min="1025" max="1025" width="11.140625" style="92" customWidth="1"/>
    <col min="1026" max="1280" width="9.140625" style="92"/>
    <col min="1281" max="1281" width="11.140625" style="92" customWidth="1"/>
    <col min="1282" max="1536" width="9.140625" style="92"/>
    <col min="1537" max="1537" width="11.140625" style="92" customWidth="1"/>
    <col min="1538" max="1792" width="9.140625" style="92"/>
    <col min="1793" max="1793" width="11.140625" style="92" customWidth="1"/>
    <col min="1794" max="2048" width="9.140625" style="92"/>
    <col min="2049" max="2049" width="11.140625" style="92" customWidth="1"/>
    <col min="2050" max="2304" width="9.140625" style="92"/>
    <col min="2305" max="2305" width="11.140625" style="92" customWidth="1"/>
    <col min="2306" max="2560" width="9.140625" style="92"/>
    <col min="2561" max="2561" width="11.140625" style="92" customWidth="1"/>
    <col min="2562" max="2816" width="9.140625" style="92"/>
    <col min="2817" max="2817" width="11.140625" style="92" customWidth="1"/>
    <col min="2818" max="3072" width="9.140625" style="92"/>
    <col min="3073" max="3073" width="11.140625" style="92" customWidth="1"/>
    <col min="3074" max="3328" width="9.140625" style="92"/>
    <col min="3329" max="3329" width="11.140625" style="92" customWidth="1"/>
    <col min="3330" max="3584" width="9.140625" style="92"/>
    <col min="3585" max="3585" width="11.140625" style="92" customWidth="1"/>
    <col min="3586" max="3840" width="9.140625" style="92"/>
    <col min="3841" max="3841" width="11.140625" style="92" customWidth="1"/>
    <col min="3842" max="4096" width="9.140625" style="92"/>
    <col min="4097" max="4097" width="11.140625" style="92" customWidth="1"/>
    <col min="4098" max="4352" width="9.140625" style="92"/>
    <col min="4353" max="4353" width="11.140625" style="92" customWidth="1"/>
    <col min="4354" max="4608" width="9.140625" style="92"/>
    <col min="4609" max="4609" width="11.140625" style="92" customWidth="1"/>
    <col min="4610" max="4864" width="9.140625" style="92"/>
    <col min="4865" max="4865" width="11.140625" style="92" customWidth="1"/>
    <col min="4866" max="5120" width="9.140625" style="92"/>
    <col min="5121" max="5121" width="11.140625" style="92" customWidth="1"/>
    <col min="5122" max="5376" width="9.140625" style="92"/>
    <col min="5377" max="5377" width="11.140625" style="92" customWidth="1"/>
    <col min="5378" max="5632" width="9.140625" style="92"/>
    <col min="5633" max="5633" width="11.140625" style="92" customWidth="1"/>
    <col min="5634" max="5888" width="9.140625" style="92"/>
    <col min="5889" max="5889" width="11.140625" style="92" customWidth="1"/>
    <col min="5890" max="6144" width="9.140625" style="92"/>
    <col min="6145" max="6145" width="11.140625" style="92" customWidth="1"/>
    <col min="6146" max="6400" width="9.140625" style="92"/>
    <col min="6401" max="6401" width="11.140625" style="92" customWidth="1"/>
    <col min="6402" max="6656" width="9.140625" style="92"/>
    <col min="6657" max="6657" width="11.140625" style="92" customWidth="1"/>
    <col min="6658" max="6912" width="9.140625" style="92"/>
    <col min="6913" max="6913" width="11.140625" style="92" customWidth="1"/>
    <col min="6914" max="7168" width="9.140625" style="92"/>
    <col min="7169" max="7169" width="11.140625" style="92" customWidth="1"/>
    <col min="7170" max="7424" width="9.140625" style="92"/>
    <col min="7425" max="7425" width="11.140625" style="92" customWidth="1"/>
    <col min="7426" max="7680" width="9.140625" style="92"/>
    <col min="7681" max="7681" width="11.140625" style="92" customWidth="1"/>
    <col min="7682" max="7936" width="9.140625" style="92"/>
    <col min="7937" max="7937" width="11.140625" style="92" customWidth="1"/>
    <col min="7938" max="8192" width="9.140625" style="92"/>
    <col min="8193" max="8193" width="11.140625" style="92" customWidth="1"/>
    <col min="8194" max="8448" width="9.140625" style="92"/>
    <col min="8449" max="8449" width="11.140625" style="92" customWidth="1"/>
    <col min="8450" max="8704" width="9.140625" style="92"/>
    <col min="8705" max="8705" width="11.140625" style="92" customWidth="1"/>
    <col min="8706" max="8960" width="9.140625" style="92"/>
    <col min="8961" max="8961" width="11.140625" style="92" customWidth="1"/>
    <col min="8962" max="9216" width="9.140625" style="92"/>
    <col min="9217" max="9217" width="11.140625" style="92" customWidth="1"/>
    <col min="9218" max="9472" width="9.140625" style="92"/>
    <col min="9473" max="9473" width="11.140625" style="92" customWidth="1"/>
    <col min="9474" max="9728" width="9.140625" style="92"/>
    <col min="9729" max="9729" width="11.140625" style="92" customWidth="1"/>
    <col min="9730" max="9984" width="9.140625" style="92"/>
    <col min="9985" max="9985" width="11.140625" style="92" customWidth="1"/>
    <col min="9986" max="10240" width="9.140625" style="92"/>
    <col min="10241" max="10241" width="11.140625" style="92" customWidth="1"/>
    <col min="10242" max="10496" width="9.140625" style="92"/>
    <col min="10497" max="10497" width="11.140625" style="92" customWidth="1"/>
    <col min="10498" max="10752" width="9.140625" style="92"/>
    <col min="10753" max="10753" width="11.140625" style="92" customWidth="1"/>
    <col min="10754" max="11008" width="9.140625" style="92"/>
    <col min="11009" max="11009" width="11.140625" style="92" customWidth="1"/>
    <col min="11010" max="11264" width="9.140625" style="92"/>
    <col min="11265" max="11265" width="11.140625" style="92" customWidth="1"/>
    <col min="11266" max="11520" width="9.140625" style="92"/>
    <col min="11521" max="11521" width="11.140625" style="92" customWidth="1"/>
    <col min="11522" max="11776" width="9.140625" style="92"/>
    <col min="11777" max="11777" width="11.140625" style="92" customWidth="1"/>
    <col min="11778" max="12032" width="9.140625" style="92"/>
    <col min="12033" max="12033" width="11.140625" style="92" customWidth="1"/>
    <col min="12034" max="12288" width="9.140625" style="92"/>
    <col min="12289" max="12289" width="11.140625" style="92" customWidth="1"/>
    <col min="12290" max="12544" width="9.140625" style="92"/>
    <col min="12545" max="12545" width="11.140625" style="92" customWidth="1"/>
    <col min="12546" max="12800" width="9.140625" style="92"/>
    <col min="12801" max="12801" width="11.140625" style="92" customWidth="1"/>
    <col min="12802" max="13056" width="9.140625" style="92"/>
    <col min="13057" max="13057" width="11.140625" style="92" customWidth="1"/>
    <col min="13058" max="13312" width="9.140625" style="92"/>
    <col min="13313" max="13313" width="11.140625" style="92" customWidth="1"/>
    <col min="13314" max="13568" width="9.140625" style="92"/>
    <col min="13569" max="13569" width="11.140625" style="92" customWidth="1"/>
    <col min="13570" max="13824" width="9.140625" style="92"/>
    <col min="13825" max="13825" width="11.140625" style="92" customWidth="1"/>
    <col min="13826" max="14080" width="9.140625" style="92"/>
    <col min="14081" max="14081" width="11.140625" style="92" customWidth="1"/>
    <col min="14082" max="14336" width="9.140625" style="92"/>
    <col min="14337" max="14337" width="11.140625" style="92" customWidth="1"/>
    <col min="14338" max="14592" width="9.140625" style="92"/>
    <col min="14593" max="14593" width="11.140625" style="92" customWidth="1"/>
    <col min="14594" max="14848" width="9.140625" style="92"/>
    <col min="14849" max="14849" width="11.140625" style="92" customWidth="1"/>
    <col min="14850" max="15104" width="9.140625" style="92"/>
    <col min="15105" max="15105" width="11.140625" style="92" customWidth="1"/>
    <col min="15106" max="15360" width="9.140625" style="92"/>
    <col min="15361" max="15361" width="11.140625" style="92" customWidth="1"/>
    <col min="15362" max="15616" width="9.140625" style="92"/>
    <col min="15617" max="15617" width="11.140625" style="92" customWidth="1"/>
    <col min="15618" max="15872" width="9.140625" style="92"/>
    <col min="15873" max="15873" width="11.140625" style="92" customWidth="1"/>
    <col min="15874" max="16128" width="9.140625" style="92"/>
    <col min="16129" max="16129" width="11.140625" style="92" customWidth="1"/>
    <col min="16130" max="16384" width="9.140625" style="92"/>
  </cols>
  <sheetData>
    <row r="3" spans="1:9" ht="15.75">
      <c r="A3" s="200"/>
      <c r="B3" s="200"/>
      <c r="C3" s="200"/>
      <c r="D3" s="200"/>
      <c r="E3" s="200"/>
      <c r="F3" s="200"/>
      <c r="G3" s="200"/>
      <c r="H3" s="200"/>
      <c r="I3" s="200"/>
    </row>
    <row r="4" spans="1:9" ht="18">
      <c r="A4"/>
      <c r="B4" s="270"/>
      <c r="C4" s="270"/>
      <c r="D4" s="270"/>
      <c r="E4" s="270"/>
      <c r="F4" s="270"/>
      <c r="G4" s="270"/>
      <c r="H4" s="270"/>
      <c r="I4" s="270"/>
    </row>
    <row r="5" spans="1:9" ht="15.75">
      <c r="A5" s="200"/>
      <c r="B5" s="200"/>
      <c r="C5" s="200"/>
      <c r="D5" s="200"/>
      <c r="E5" s="200"/>
      <c r="F5" s="200"/>
      <c r="G5" s="200"/>
      <c r="H5" s="200"/>
      <c r="I5" s="200"/>
    </row>
    <row r="6" spans="1:9" ht="15.75">
      <c r="A6" s="200"/>
      <c r="B6" s="200"/>
      <c r="C6" s="200"/>
      <c r="D6" s="200"/>
      <c r="E6" s="200"/>
      <c r="F6" s="200"/>
      <c r="G6" s="200"/>
      <c r="H6" s="200"/>
      <c r="I6" s="200"/>
    </row>
    <row r="7" spans="1:9" ht="15.75">
      <c r="A7" s="200"/>
      <c r="B7" s="200"/>
      <c r="C7" s="200"/>
      <c r="D7" s="200"/>
      <c r="E7" s="200"/>
      <c r="F7" s="200"/>
      <c r="G7" s="200"/>
      <c r="H7" s="200"/>
      <c r="I7" s="200"/>
    </row>
    <row r="8" spans="1:9" ht="15.75">
      <c r="A8" s="200"/>
      <c r="B8" s="200"/>
      <c r="C8" s="200"/>
      <c r="D8" s="200"/>
      <c r="E8" s="200"/>
      <c r="F8" s="200"/>
      <c r="G8" s="200"/>
      <c r="H8" s="200"/>
      <c r="I8" s="200"/>
    </row>
    <row r="9" spans="1:9" ht="15.75">
      <c r="A9" s="200"/>
      <c r="B9" s="200"/>
      <c r="C9" s="200"/>
      <c r="D9" s="200"/>
      <c r="E9" s="200"/>
      <c r="F9" s="200"/>
      <c r="G9" s="200"/>
      <c r="H9" s="200"/>
      <c r="I9" s="200"/>
    </row>
    <row r="10" spans="1:9" ht="15.75">
      <c r="A10" s="200"/>
      <c r="B10" s="200"/>
      <c r="C10" s="200"/>
      <c r="D10" s="200"/>
      <c r="E10" s="200"/>
      <c r="F10" s="200"/>
      <c r="G10" s="200"/>
      <c r="H10" s="200"/>
      <c r="I10" s="200"/>
    </row>
    <row r="11" spans="1:9" ht="15.75">
      <c r="A11" s="200"/>
      <c r="B11" s="200"/>
      <c r="C11" s="200"/>
      <c r="D11" s="200"/>
      <c r="E11" s="200"/>
      <c r="F11" s="200"/>
      <c r="G11" s="200"/>
      <c r="H11" s="200"/>
      <c r="I11" s="200"/>
    </row>
    <row r="12" spans="1:9" ht="15.75">
      <c r="A12" s="200"/>
      <c r="B12" s="200"/>
      <c r="C12" s="200"/>
      <c r="D12" s="200"/>
      <c r="E12" s="200"/>
      <c r="F12" s="200"/>
      <c r="G12" s="200"/>
      <c r="H12" s="200"/>
      <c r="I12" s="200"/>
    </row>
    <row r="13" spans="1:9" ht="15.75">
      <c r="A13" s="200"/>
      <c r="B13" s="200"/>
      <c r="C13" s="200"/>
      <c r="D13" s="200"/>
      <c r="E13" s="200"/>
      <c r="F13" s="200"/>
      <c r="G13" s="200"/>
      <c r="H13" s="200"/>
      <c r="I13" s="200"/>
    </row>
    <row r="14" spans="1:9" ht="15.75">
      <c r="A14" s="200"/>
      <c r="B14" s="200"/>
      <c r="C14" s="200"/>
      <c r="D14" s="200"/>
      <c r="E14" s="200"/>
      <c r="F14" s="200"/>
      <c r="G14" s="200"/>
      <c r="H14" s="200"/>
      <c r="I14" s="200"/>
    </row>
    <row r="15" spans="1:9" ht="15.75">
      <c r="A15" s="93"/>
    </row>
    <row r="16" spans="1:9" ht="15.75">
      <c r="A16" s="93"/>
    </row>
    <row r="17" spans="1:9" ht="15.75">
      <c r="A17" s="93"/>
      <c r="I17" s="56"/>
    </row>
    <row r="18" spans="1:9">
      <c r="H18" s="92" t="s">
        <v>338</v>
      </c>
      <c r="I18" s="57"/>
    </row>
    <row r="19" spans="1:9" hidden="1"/>
    <row r="20" spans="1:9" hidden="1"/>
    <row r="21" spans="1:9" hidden="1"/>
    <row r="22" spans="1:9" hidden="1"/>
    <row r="23" spans="1:9" hidden="1"/>
    <row r="24" spans="1:9" ht="61.5" customHeight="1">
      <c r="A24" s="273" t="s">
        <v>412</v>
      </c>
      <c r="B24" s="273"/>
      <c r="C24" s="273"/>
      <c r="D24" s="273"/>
      <c r="E24" s="273"/>
      <c r="F24" s="273"/>
      <c r="G24" s="273"/>
      <c r="H24" s="273"/>
      <c r="I24" s="273"/>
    </row>
    <row r="27" spans="1:9">
      <c r="B27" s="58"/>
    </row>
    <row r="28" spans="1:9">
      <c r="B28" s="58"/>
    </row>
    <row r="29" spans="1:9">
      <c r="B29" s="58"/>
    </row>
    <row r="30" spans="1:9">
      <c r="B30" s="58"/>
    </row>
    <row r="31" spans="1:9">
      <c r="B31" s="58"/>
    </row>
    <row r="36" spans="1:9">
      <c r="A36" s="94"/>
    </row>
    <row r="38" spans="1:9" ht="15.75">
      <c r="F38" s="272" t="s">
        <v>413</v>
      </c>
      <c r="G38" s="272"/>
      <c r="H38" s="272"/>
    </row>
    <row r="39" spans="1:9" ht="15">
      <c r="F39" s="65"/>
    </row>
    <row r="40" spans="1:9" ht="15.75">
      <c r="F40" s="271" t="s">
        <v>340</v>
      </c>
      <c r="G40" s="271"/>
      <c r="H40" s="271"/>
    </row>
    <row r="47" spans="1:9" ht="15" customHeight="1">
      <c r="A47" s="269" t="s">
        <v>416</v>
      </c>
      <c r="B47" s="269"/>
      <c r="C47" s="269"/>
      <c r="D47" s="269"/>
      <c r="E47" s="269"/>
      <c r="F47" s="269"/>
      <c r="G47" s="269"/>
      <c r="H47" s="269"/>
      <c r="I47" s="269"/>
    </row>
  </sheetData>
  <mergeCells count="5">
    <mergeCell ref="A47:I47"/>
    <mergeCell ref="B4:I4"/>
    <mergeCell ref="F40:H40"/>
    <mergeCell ref="F38:H38"/>
    <mergeCell ref="A24:I24"/>
  </mergeCells>
  <pageMargins left="0.78740157480314965" right="0.78740157480314965" top="0.78740157480314965" bottom="0.78740157480314965" header="0.78740157480314965" footer="0.7874015748031496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3"/>
  <sheetViews>
    <sheetView zoomScaleNormal="100" zoomScaleSheetLayoutView="100" workbookViewId="0">
      <pane ySplit="12" topLeftCell="A13" activePane="bottomLeft" state="frozen"/>
      <selection pane="bottomLeft" activeCell="F47" sqref="F47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3.42578125" customWidth="1"/>
    <col min="10" max="10" width="15.140625" customWidth="1"/>
    <col min="11" max="11" width="12.710937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362</v>
      </c>
      <c r="G1" s="170" t="s">
        <v>360</v>
      </c>
      <c r="H1" s="170" t="s">
        <v>361</v>
      </c>
    </row>
    <row r="2" spans="1:11" ht="25.5" customHeight="1">
      <c r="A2" s="172" t="s">
        <v>117</v>
      </c>
      <c r="B2" s="176" t="s">
        <v>118</v>
      </c>
      <c r="C2" s="174"/>
      <c r="D2" s="175">
        <f>D13+D56+D59+D66+D69</f>
        <v>16010000</v>
      </c>
      <c r="E2" s="174"/>
      <c r="F2" s="175">
        <f>F5+F6+F7+F8+F9+F10+F11</f>
        <v>15064481</v>
      </c>
      <c r="G2" s="175">
        <f t="shared" ref="G2:H2" si="0">G5+G6+G7+G8+G9+G10+G11</f>
        <v>15505000</v>
      </c>
      <c r="H2" s="175">
        <f t="shared" si="0"/>
        <v>15505000</v>
      </c>
    </row>
    <row r="3" spans="1:11" ht="15" customHeight="1">
      <c r="A3" s="280"/>
      <c r="B3" s="280"/>
      <c r="C3" s="281"/>
      <c r="D3" s="35">
        <v>16000000</v>
      </c>
      <c r="E3" s="205">
        <v>11</v>
      </c>
      <c r="F3" s="35">
        <f>F13+F56+F59+F66+F69</f>
        <v>15000000</v>
      </c>
      <c r="G3" s="35">
        <f t="shared" ref="G3:H3" si="1">G13+G56+G59+G66+G69</f>
        <v>15500000</v>
      </c>
      <c r="H3" s="35">
        <f t="shared" si="1"/>
        <v>15500000</v>
      </c>
      <c r="I3" s="41">
        <f>F3+F4+F6+F7+F8+F9+F10+F11</f>
        <v>15064481</v>
      </c>
      <c r="J3" s="41">
        <f t="shared" ref="J3:K3" si="2">G3+G4+G6+G7+G8+G9+G10+G11</f>
        <v>15505000</v>
      </c>
      <c r="K3" s="41">
        <f t="shared" si="2"/>
        <v>15505000</v>
      </c>
    </row>
    <row r="4" spans="1:11">
      <c r="A4" s="282"/>
      <c r="B4" s="282"/>
      <c r="C4" s="283"/>
      <c r="D4" s="35">
        <f>D222+D232+D235+D237+D239+D241+D243+D245+D248+D251+D260+D263+D265+D268+D272+D275+D277+D288+D290+D292+D295+D304+D308+D310+D313+D316+D321+D324+D326</f>
        <v>0</v>
      </c>
      <c r="E4" s="34">
        <v>12</v>
      </c>
      <c r="F4" s="35">
        <v>0</v>
      </c>
      <c r="G4" s="35">
        <v>0</v>
      </c>
      <c r="H4" s="35">
        <v>0</v>
      </c>
      <c r="I4" s="95"/>
      <c r="J4" s="95"/>
      <c r="K4" s="95"/>
    </row>
    <row r="5" spans="1:11">
      <c r="A5" s="282"/>
      <c r="B5" s="282"/>
      <c r="C5" s="283"/>
      <c r="D5" s="51">
        <f>D3+D4</f>
        <v>16000000</v>
      </c>
      <c r="E5" s="52" t="s">
        <v>328</v>
      </c>
      <c r="F5" s="51">
        <f>F3+F4</f>
        <v>15000000</v>
      </c>
      <c r="G5" s="51">
        <f t="shared" ref="G5:H5" si="3">G3+G4</f>
        <v>15500000</v>
      </c>
      <c r="H5" s="51">
        <f t="shared" si="3"/>
        <v>15500000</v>
      </c>
      <c r="I5" s="95"/>
      <c r="J5" s="95"/>
      <c r="K5" s="95"/>
    </row>
    <row r="6" spans="1:11">
      <c r="A6" s="282"/>
      <c r="B6" s="282"/>
      <c r="C6" s="283"/>
      <c r="D6" s="35">
        <v>10000</v>
      </c>
      <c r="E6" s="34" t="s">
        <v>337</v>
      </c>
      <c r="F6" s="35">
        <f>F30</f>
        <v>5000</v>
      </c>
      <c r="G6" s="35">
        <f t="shared" ref="G6:H6" si="4">G30</f>
        <v>5000</v>
      </c>
      <c r="H6" s="35">
        <f t="shared" si="4"/>
        <v>5000</v>
      </c>
      <c r="I6" s="95"/>
      <c r="J6" s="95"/>
      <c r="K6" s="95"/>
    </row>
    <row r="7" spans="1:11">
      <c r="A7" s="282"/>
      <c r="B7" s="282"/>
      <c r="C7" s="283"/>
      <c r="D7" s="35">
        <v>0</v>
      </c>
      <c r="E7" s="34" t="s">
        <v>283</v>
      </c>
      <c r="F7" s="35">
        <v>0</v>
      </c>
      <c r="G7" s="35">
        <v>0</v>
      </c>
      <c r="H7" s="35">
        <v>0</v>
      </c>
      <c r="I7" s="95"/>
      <c r="J7" s="95"/>
      <c r="K7" s="95"/>
    </row>
    <row r="8" spans="1:11">
      <c r="A8" s="282"/>
      <c r="B8" s="282"/>
      <c r="C8" s="283"/>
      <c r="D8" s="35">
        <v>0</v>
      </c>
      <c r="E8" s="34" t="s">
        <v>320</v>
      </c>
      <c r="F8" s="35">
        <f>F46+F26</f>
        <v>59481</v>
      </c>
      <c r="G8" s="35">
        <f t="shared" ref="G8:H8" si="5">G46+G26</f>
        <v>0</v>
      </c>
      <c r="H8" s="35">
        <f t="shared" si="5"/>
        <v>0</v>
      </c>
      <c r="I8" s="95"/>
      <c r="J8" s="95"/>
      <c r="K8" s="95"/>
    </row>
    <row r="9" spans="1:11">
      <c r="A9" s="282"/>
      <c r="B9" s="282"/>
      <c r="C9" s="283"/>
      <c r="D9" s="35">
        <f>D152</f>
        <v>0</v>
      </c>
      <c r="E9" s="34" t="s">
        <v>325</v>
      </c>
      <c r="F9" s="35">
        <v>0</v>
      </c>
      <c r="G9" s="35">
        <v>0</v>
      </c>
      <c r="H9" s="35">
        <v>0</v>
      </c>
      <c r="I9" s="95"/>
      <c r="J9" s="95"/>
      <c r="K9" s="95"/>
    </row>
    <row r="10" spans="1:11">
      <c r="A10" s="282"/>
      <c r="B10" s="282"/>
      <c r="C10" s="283"/>
      <c r="D10" s="35">
        <f>D261+D264+D266+D269+D273+D276+D278+D289+D291+D293+D296+D298+D299+D301+D302+D305+D309+D311+D314+D317</f>
        <v>0</v>
      </c>
      <c r="E10" s="34" t="s">
        <v>282</v>
      </c>
      <c r="F10" s="35">
        <v>0</v>
      </c>
      <c r="G10" s="35">
        <v>0</v>
      </c>
      <c r="H10" s="35">
        <v>0</v>
      </c>
      <c r="I10" s="95"/>
      <c r="J10" s="95"/>
      <c r="K10" s="95"/>
    </row>
    <row r="11" spans="1:11">
      <c r="A11" s="292"/>
      <c r="B11" s="292"/>
      <c r="C11" s="293"/>
      <c r="D11" s="35">
        <f>D254</f>
        <v>0</v>
      </c>
      <c r="E11" s="34" t="s">
        <v>395</v>
      </c>
      <c r="F11" s="35">
        <v>0</v>
      </c>
      <c r="G11" s="35">
        <v>0</v>
      </c>
      <c r="H11" s="35">
        <v>0</v>
      </c>
      <c r="I11" s="95"/>
      <c r="J11" s="95"/>
      <c r="K11" s="95"/>
    </row>
    <row r="12" spans="1:11">
      <c r="A12" s="290" t="s">
        <v>267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119</v>
      </c>
      <c r="B13" s="11" t="s">
        <v>120</v>
      </c>
      <c r="C13" s="13"/>
      <c r="D13" s="12">
        <f>D14+D17+D19+D22+D27+D35+D45+D52</f>
        <v>15128000</v>
      </c>
      <c r="E13" s="13" t="s">
        <v>0</v>
      </c>
      <c r="F13" s="12">
        <f>F14+F17+F19+F22+F27+F35+F45+F52</f>
        <v>14420000</v>
      </c>
      <c r="G13" s="12">
        <f>G14+G17+G19+G22+G27+G35+G45+G52</f>
        <v>14767000</v>
      </c>
      <c r="H13" s="12">
        <f>H14+H17+H19+H22+H27+H35+H45+H52</f>
        <v>14718000</v>
      </c>
    </row>
    <row r="14" spans="1:11">
      <c r="A14" s="146" t="s">
        <v>1</v>
      </c>
      <c r="B14" s="6" t="s">
        <v>2</v>
      </c>
      <c r="C14" s="5" t="s">
        <v>272</v>
      </c>
      <c r="D14" s="1">
        <f>D15+D16</f>
        <v>7853770</v>
      </c>
      <c r="E14" s="5" t="s">
        <v>0</v>
      </c>
      <c r="F14" s="1">
        <f>F15+F16</f>
        <v>8000000</v>
      </c>
      <c r="G14" s="1">
        <f>G15+G16</f>
        <v>8000000</v>
      </c>
      <c r="H14" s="1">
        <f>H15+H16</f>
        <v>8000000</v>
      </c>
    </row>
    <row r="15" spans="1:11">
      <c r="A15" s="147" t="s">
        <v>3</v>
      </c>
      <c r="B15" s="7" t="s">
        <v>4</v>
      </c>
      <c r="C15" s="10" t="s">
        <v>272</v>
      </c>
      <c r="D15" s="8">
        <v>7850000</v>
      </c>
      <c r="E15" s="10" t="s">
        <v>0</v>
      </c>
      <c r="F15" s="8">
        <v>7981000</v>
      </c>
      <c r="G15" s="8">
        <v>7981000</v>
      </c>
      <c r="H15" s="8">
        <v>7981000</v>
      </c>
    </row>
    <row r="16" spans="1:11">
      <c r="A16" s="147" t="s">
        <v>5</v>
      </c>
      <c r="B16" s="7" t="s">
        <v>6</v>
      </c>
      <c r="C16" s="10" t="s">
        <v>272</v>
      </c>
      <c r="D16" s="8">
        <v>3770</v>
      </c>
      <c r="E16" s="10" t="s">
        <v>0</v>
      </c>
      <c r="F16" s="8">
        <v>19000</v>
      </c>
      <c r="G16" s="8">
        <v>19000</v>
      </c>
      <c r="H16" s="8">
        <v>19000</v>
      </c>
    </row>
    <row r="17" spans="1:8">
      <c r="A17" s="146" t="s">
        <v>7</v>
      </c>
      <c r="B17" s="6" t="s">
        <v>8</v>
      </c>
      <c r="C17" s="5" t="s">
        <v>272</v>
      </c>
      <c r="D17" s="1">
        <f>D18</f>
        <v>95000</v>
      </c>
      <c r="E17" s="5" t="s">
        <v>0</v>
      </c>
      <c r="F17" s="1">
        <f>F18</f>
        <v>295000</v>
      </c>
      <c r="G17" s="1">
        <f>G18</f>
        <v>200000</v>
      </c>
      <c r="H17" s="1">
        <f>H18</f>
        <v>200000</v>
      </c>
    </row>
    <row r="18" spans="1:8">
      <c r="A18" s="147" t="s">
        <v>9</v>
      </c>
      <c r="B18" s="7" t="s">
        <v>8</v>
      </c>
      <c r="C18" s="10" t="s">
        <v>272</v>
      </c>
      <c r="D18" s="8">
        <v>95000</v>
      </c>
      <c r="E18" s="10" t="s">
        <v>0</v>
      </c>
      <c r="F18" s="8">
        <v>295000</v>
      </c>
      <c r="G18" s="8">
        <v>200000</v>
      </c>
      <c r="H18" s="8">
        <v>200000</v>
      </c>
    </row>
    <row r="19" spans="1:8">
      <c r="A19" s="146" t="s">
        <v>10</v>
      </c>
      <c r="B19" s="6" t="s">
        <v>11</v>
      </c>
      <c r="C19" s="5" t="s">
        <v>272</v>
      </c>
      <c r="D19" s="1">
        <f>D20+D21</f>
        <v>1351230</v>
      </c>
      <c r="E19" s="5" t="s">
        <v>0</v>
      </c>
      <c r="F19" s="1">
        <f>F20+F21</f>
        <v>1376000</v>
      </c>
      <c r="G19" s="1">
        <f>G20+G21</f>
        <v>1376000</v>
      </c>
      <c r="H19" s="1">
        <f>H20+H21</f>
        <v>1376000</v>
      </c>
    </row>
    <row r="20" spans="1:8">
      <c r="A20" s="147" t="s">
        <v>12</v>
      </c>
      <c r="B20" s="7" t="s">
        <v>13</v>
      </c>
      <c r="C20" s="10" t="s">
        <v>272</v>
      </c>
      <c r="D20" s="8">
        <v>1217525</v>
      </c>
      <c r="E20" s="10" t="s">
        <v>0</v>
      </c>
      <c r="F20" s="8">
        <v>1240000</v>
      </c>
      <c r="G20" s="8">
        <v>1240000</v>
      </c>
      <c r="H20" s="8">
        <v>1240000</v>
      </c>
    </row>
    <row r="21" spans="1:8">
      <c r="A21" s="147" t="s">
        <v>14</v>
      </c>
      <c r="B21" s="7" t="s">
        <v>15</v>
      </c>
      <c r="C21" s="10" t="s">
        <v>272</v>
      </c>
      <c r="D21" s="8">
        <v>133705</v>
      </c>
      <c r="E21" s="10" t="s">
        <v>0</v>
      </c>
      <c r="F21" s="8">
        <v>136000</v>
      </c>
      <c r="G21" s="8">
        <v>136000</v>
      </c>
      <c r="H21" s="8">
        <v>136000</v>
      </c>
    </row>
    <row r="22" spans="1:8">
      <c r="A22" s="146" t="s">
        <v>16</v>
      </c>
      <c r="B22" s="6" t="s">
        <v>17</v>
      </c>
      <c r="C22" s="5" t="s">
        <v>272</v>
      </c>
      <c r="D22" s="1">
        <f>D23+D24+D25</f>
        <v>1225000</v>
      </c>
      <c r="E22" s="5" t="s">
        <v>0</v>
      </c>
      <c r="F22" s="1">
        <f>F23+F24+F25</f>
        <v>900000</v>
      </c>
      <c r="G22" s="1">
        <f>G23+G24+G25</f>
        <v>1000000</v>
      </c>
      <c r="H22" s="1">
        <f>H23+H24+H25</f>
        <v>1000000</v>
      </c>
    </row>
    <row r="23" spans="1:8">
      <c r="A23" s="147" t="s">
        <v>18</v>
      </c>
      <c r="B23" s="7" t="s">
        <v>19</v>
      </c>
      <c r="C23" s="10" t="s">
        <v>272</v>
      </c>
      <c r="D23" s="8">
        <v>800000</v>
      </c>
      <c r="E23" s="10" t="s">
        <v>0</v>
      </c>
      <c r="F23" s="8">
        <v>500000</v>
      </c>
      <c r="G23" s="8">
        <v>500000</v>
      </c>
      <c r="H23" s="8">
        <v>500000</v>
      </c>
    </row>
    <row r="24" spans="1:8">
      <c r="A24" s="147" t="s">
        <v>20</v>
      </c>
      <c r="B24" s="7" t="s">
        <v>21</v>
      </c>
      <c r="C24" s="10" t="s">
        <v>272</v>
      </c>
      <c r="D24" s="8">
        <v>350000</v>
      </c>
      <c r="E24" s="10" t="s">
        <v>0</v>
      </c>
      <c r="F24" s="8">
        <v>350000</v>
      </c>
      <c r="G24" s="8">
        <v>400000</v>
      </c>
      <c r="H24" s="8">
        <v>400000</v>
      </c>
    </row>
    <row r="25" spans="1:8">
      <c r="A25" s="147" t="s">
        <v>22</v>
      </c>
      <c r="B25" s="7" t="s">
        <v>23</v>
      </c>
      <c r="C25" s="10" t="s">
        <v>272</v>
      </c>
      <c r="D25" s="8">
        <v>75000</v>
      </c>
      <c r="E25" s="10" t="s">
        <v>0</v>
      </c>
      <c r="F25" s="8">
        <v>50000</v>
      </c>
      <c r="G25" s="8">
        <v>100000</v>
      </c>
      <c r="H25" s="8">
        <v>100000</v>
      </c>
    </row>
    <row r="26" spans="1:8" s="95" customFormat="1">
      <c r="A26" s="239" t="s">
        <v>22</v>
      </c>
      <c r="B26" s="240" t="s">
        <v>23</v>
      </c>
      <c r="C26" s="241" t="s">
        <v>272</v>
      </c>
      <c r="D26" s="242">
        <v>2680</v>
      </c>
      <c r="E26" s="241" t="s">
        <v>320</v>
      </c>
      <c r="F26" s="242">
        <v>4849</v>
      </c>
      <c r="G26" s="242">
        <v>0</v>
      </c>
      <c r="H26" s="242">
        <v>0</v>
      </c>
    </row>
    <row r="27" spans="1:8">
      <c r="A27" s="146" t="s">
        <v>24</v>
      </c>
      <c r="B27" s="6" t="s">
        <v>25</v>
      </c>
      <c r="C27" s="5" t="s">
        <v>272</v>
      </c>
      <c r="D27" s="1">
        <f>D28+D29+D30+D31+D32+D33+D34</f>
        <v>1423000</v>
      </c>
      <c r="E27" s="5" t="s">
        <v>0</v>
      </c>
      <c r="F27" s="1">
        <f>F28+F29+F31+F32+F33+F34</f>
        <v>1190000</v>
      </c>
      <c r="G27" s="1">
        <f t="shared" ref="G27:H27" si="6">G28+G29+G31+G32+G33+G34</f>
        <v>1295000</v>
      </c>
      <c r="H27" s="1">
        <f t="shared" si="6"/>
        <v>1295000</v>
      </c>
    </row>
    <row r="28" spans="1:8">
      <c r="A28" s="147" t="s">
        <v>26</v>
      </c>
      <c r="B28" s="7" t="s">
        <v>27</v>
      </c>
      <c r="C28" s="10" t="s">
        <v>272</v>
      </c>
      <c r="D28" s="8">
        <v>120000</v>
      </c>
      <c r="E28" s="10" t="s">
        <v>0</v>
      </c>
      <c r="F28" s="8">
        <v>80000</v>
      </c>
      <c r="G28" s="8">
        <v>100000</v>
      </c>
      <c r="H28" s="8">
        <v>100000</v>
      </c>
    </row>
    <row r="29" spans="1:8">
      <c r="A29" s="147" t="s">
        <v>121</v>
      </c>
      <c r="B29" s="7" t="s">
        <v>122</v>
      </c>
      <c r="C29" s="10" t="s">
        <v>272</v>
      </c>
      <c r="D29" s="8">
        <v>425000</v>
      </c>
      <c r="E29" s="10" t="s">
        <v>0</v>
      </c>
      <c r="F29" s="8">
        <v>400000</v>
      </c>
      <c r="G29" s="8">
        <v>400000</v>
      </c>
      <c r="H29" s="8">
        <v>400000</v>
      </c>
    </row>
    <row r="30" spans="1:8">
      <c r="A30" s="239" t="s">
        <v>121</v>
      </c>
      <c r="B30" s="240" t="s">
        <v>122</v>
      </c>
      <c r="C30" s="241" t="s">
        <v>272</v>
      </c>
      <c r="D30" s="242">
        <v>10000</v>
      </c>
      <c r="E30" s="241" t="s">
        <v>337</v>
      </c>
      <c r="F30" s="242">
        <v>5000</v>
      </c>
      <c r="G30" s="242">
        <v>5000</v>
      </c>
      <c r="H30" s="242">
        <v>5000</v>
      </c>
    </row>
    <row r="31" spans="1:8">
      <c r="A31" s="147" t="s">
        <v>28</v>
      </c>
      <c r="B31" s="7" t="s">
        <v>29</v>
      </c>
      <c r="C31" s="10" t="s">
        <v>272</v>
      </c>
      <c r="D31" s="8">
        <v>800000</v>
      </c>
      <c r="E31" s="10" t="s">
        <v>0</v>
      </c>
      <c r="F31" s="8">
        <v>650000</v>
      </c>
      <c r="G31" s="8">
        <v>700000</v>
      </c>
      <c r="H31" s="8">
        <v>700000</v>
      </c>
    </row>
    <row r="32" spans="1:8">
      <c r="A32" s="147" t="s">
        <v>30</v>
      </c>
      <c r="B32" s="7" t="s">
        <v>31</v>
      </c>
      <c r="C32" s="10" t="s">
        <v>272</v>
      </c>
      <c r="D32" s="8">
        <v>8000</v>
      </c>
      <c r="E32" s="10" t="s">
        <v>0</v>
      </c>
      <c r="F32" s="8">
        <v>5000</v>
      </c>
      <c r="G32" s="8">
        <v>10000</v>
      </c>
      <c r="H32" s="8">
        <v>10000</v>
      </c>
    </row>
    <row r="33" spans="1:8">
      <c r="A33" s="147" t="s">
        <v>32</v>
      </c>
      <c r="B33" s="7" t="s">
        <v>33</v>
      </c>
      <c r="C33" s="10" t="s">
        <v>272</v>
      </c>
      <c r="D33" s="8">
        <v>50000</v>
      </c>
      <c r="E33" s="10" t="s">
        <v>0</v>
      </c>
      <c r="F33" s="8">
        <v>50000</v>
      </c>
      <c r="G33" s="8">
        <v>75000</v>
      </c>
      <c r="H33" s="8">
        <v>75000</v>
      </c>
    </row>
    <row r="34" spans="1:8">
      <c r="A34" s="147" t="s">
        <v>103</v>
      </c>
      <c r="B34" s="7" t="s">
        <v>104</v>
      </c>
      <c r="C34" s="10" t="s">
        <v>272</v>
      </c>
      <c r="D34" s="8">
        <v>10000</v>
      </c>
      <c r="E34" s="10" t="s">
        <v>0</v>
      </c>
      <c r="F34" s="8">
        <v>5000</v>
      </c>
      <c r="G34" s="8">
        <v>10000</v>
      </c>
      <c r="H34" s="8">
        <v>10000</v>
      </c>
    </row>
    <row r="35" spans="1:8">
      <c r="A35" s="146" t="s">
        <v>34</v>
      </c>
      <c r="B35" s="6" t="s">
        <v>35</v>
      </c>
      <c r="C35" s="5" t="s">
        <v>272</v>
      </c>
      <c r="D35" s="1">
        <v>2907000</v>
      </c>
      <c r="E35" s="5" t="s">
        <v>0</v>
      </c>
      <c r="F35" s="1">
        <f>F36+F37+F38+F39+F40+F41+F42+F43+F44</f>
        <v>2348000</v>
      </c>
      <c r="G35" s="1">
        <f>G36+G37+G38+G39+G40+G41+G42+G43+G44</f>
        <v>2585000</v>
      </c>
      <c r="H35" s="1">
        <f>H36+H37+H38+H39+H40+H41+H42+H43+H44</f>
        <v>2536000</v>
      </c>
    </row>
    <row r="36" spans="1:8">
      <c r="A36" s="147" t="s">
        <v>36</v>
      </c>
      <c r="B36" s="7" t="s">
        <v>37</v>
      </c>
      <c r="C36" s="10" t="s">
        <v>272</v>
      </c>
      <c r="D36" s="8">
        <v>370000</v>
      </c>
      <c r="E36" s="10" t="s">
        <v>0</v>
      </c>
      <c r="F36" s="8">
        <v>350000</v>
      </c>
      <c r="G36" s="8">
        <v>370000</v>
      </c>
      <c r="H36" s="8">
        <v>370000</v>
      </c>
    </row>
    <row r="37" spans="1:8">
      <c r="A37" s="147" t="s">
        <v>38</v>
      </c>
      <c r="B37" s="7" t="s">
        <v>39</v>
      </c>
      <c r="C37" s="10" t="s">
        <v>272</v>
      </c>
      <c r="D37" s="8">
        <v>400000</v>
      </c>
      <c r="E37" s="10" t="s">
        <v>0</v>
      </c>
      <c r="F37" s="8">
        <v>350000</v>
      </c>
      <c r="G37" s="8">
        <v>400000</v>
      </c>
      <c r="H37" s="8">
        <v>400000</v>
      </c>
    </row>
    <row r="38" spans="1:8">
      <c r="A38" s="147" t="s">
        <v>40</v>
      </c>
      <c r="B38" s="7" t="s">
        <v>41</v>
      </c>
      <c r="C38" s="10" t="s">
        <v>272</v>
      </c>
      <c r="D38" s="8">
        <v>40000</v>
      </c>
      <c r="E38" s="10" t="s">
        <v>0</v>
      </c>
      <c r="F38" s="8">
        <v>30000</v>
      </c>
      <c r="G38" s="8">
        <v>40000</v>
      </c>
      <c r="H38" s="8">
        <v>40000</v>
      </c>
    </row>
    <row r="39" spans="1:8">
      <c r="A39" s="147" t="s">
        <v>42</v>
      </c>
      <c r="B39" s="7" t="s">
        <v>43</v>
      </c>
      <c r="C39" s="10" t="s">
        <v>272</v>
      </c>
      <c r="D39" s="8">
        <v>130000</v>
      </c>
      <c r="E39" s="10" t="s">
        <v>0</v>
      </c>
      <c r="F39" s="8">
        <v>85000</v>
      </c>
      <c r="G39" s="8">
        <v>110000</v>
      </c>
      <c r="H39" s="8">
        <v>110000</v>
      </c>
    </row>
    <row r="40" spans="1:8">
      <c r="A40" s="147" t="s">
        <v>44</v>
      </c>
      <c r="B40" s="7" t="s">
        <v>45</v>
      </c>
      <c r="C40" s="10" t="s">
        <v>272</v>
      </c>
      <c r="D40" s="8">
        <v>1550000</v>
      </c>
      <c r="E40" s="10" t="s">
        <v>0</v>
      </c>
      <c r="F40" s="8">
        <v>1041000</v>
      </c>
      <c r="G40" s="8">
        <v>1100000</v>
      </c>
      <c r="H40" s="8">
        <v>1100000</v>
      </c>
    </row>
    <row r="41" spans="1:8">
      <c r="A41" s="147" t="s">
        <v>46</v>
      </c>
      <c r="B41" s="7" t="s">
        <v>47</v>
      </c>
      <c r="C41" s="10" t="s">
        <v>272</v>
      </c>
      <c r="D41" s="8">
        <v>0</v>
      </c>
      <c r="E41" s="10" t="s">
        <v>0</v>
      </c>
      <c r="F41" s="8">
        <v>1000</v>
      </c>
      <c r="G41" s="8">
        <v>50000</v>
      </c>
      <c r="H41" s="8">
        <v>1000</v>
      </c>
    </row>
    <row r="42" spans="1:8">
      <c r="A42" s="147" t="s">
        <v>48</v>
      </c>
      <c r="B42" s="7" t="s">
        <v>49</v>
      </c>
      <c r="C42" s="10" t="s">
        <v>272</v>
      </c>
      <c r="D42" s="8">
        <v>107000</v>
      </c>
      <c r="E42" s="10" t="s">
        <v>0</v>
      </c>
      <c r="F42" s="8">
        <v>150000</v>
      </c>
      <c r="G42" s="8">
        <v>150000</v>
      </c>
      <c r="H42" s="8">
        <v>150000</v>
      </c>
    </row>
    <row r="43" spans="1:8">
      <c r="A43" s="147" t="s">
        <v>50</v>
      </c>
      <c r="B43" s="7" t="s">
        <v>51</v>
      </c>
      <c r="C43" s="10" t="s">
        <v>272</v>
      </c>
      <c r="D43" s="8">
        <v>110000</v>
      </c>
      <c r="E43" s="10" t="s">
        <v>0</v>
      </c>
      <c r="F43" s="8">
        <v>165000</v>
      </c>
      <c r="G43" s="8">
        <v>165000</v>
      </c>
      <c r="H43" s="8">
        <v>165000</v>
      </c>
    </row>
    <row r="44" spans="1:8">
      <c r="A44" s="147" t="s">
        <v>52</v>
      </c>
      <c r="B44" s="7" t="s">
        <v>53</v>
      </c>
      <c r="C44" s="10" t="s">
        <v>272</v>
      </c>
      <c r="D44" s="8">
        <v>200000</v>
      </c>
      <c r="E44" s="10" t="s">
        <v>0</v>
      </c>
      <c r="F44" s="8">
        <v>176000</v>
      </c>
      <c r="G44" s="8">
        <v>200000</v>
      </c>
      <c r="H44" s="8">
        <v>200000</v>
      </c>
    </row>
    <row r="45" spans="1:8">
      <c r="A45" s="146" t="s">
        <v>57</v>
      </c>
      <c r="B45" s="6" t="s">
        <v>58</v>
      </c>
      <c r="C45" s="5" t="s">
        <v>272</v>
      </c>
      <c r="D45" s="1">
        <v>267000</v>
      </c>
      <c r="E45" s="5" t="s">
        <v>0</v>
      </c>
      <c r="F45" s="1">
        <f>F47+F48+F49+F50+F51</f>
        <v>306000</v>
      </c>
      <c r="G45" s="1">
        <f>G47+G48+G49+G50+G51</f>
        <v>306000</v>
      </c>
      <c r="H45" s="1">
        <f>H47+H48+H49+H50+H51</f>
        <v>306000</v>
      </c>
    </row>
    <row r="46" spans="1:8" s="95" customFormat="1">
      <c r="A46" s="234">
        <v>3241</v>
      </c>
      <c r="B46" s="235" t="s">
        <v>55</v>
      </c>
      <c r="C46" s="236" t="s">
        <v>272</v>
      </c>
      <c r="D46" s="237">
        <v>31355.54</v>
      </c>
      <c r="E46" s="238" t="s">
        <v>320</v>
      </c>
      <c r="F46" s="237">
        <v>54632</v>
      </c>
      <c r="G46" s="237">
        <v>0</v>
      </c>
      <c r="H46" s="237">
        <v>0</v>
      </c>
    </row>
    <row r="47" spans="1:8">
      <c r="A47" s="147" t="s">
        <v>61</v>
      </c>
      <c r="B47" s="7" t="s">
        <v>62</v>
      </c>
      <c r="C47" s="10" t="s">
        <v>272</v>
      </c>
      <c r="D47" s="8">
        <v>110000</v>
      </c>
      <c r="E47" s="10" t="s">
        <v>0</v>
      </c>
      <c r="F47" s="8">
        <v>100000</v>
      </c>
      <c r="G47" s="8">
        <v>100000</v>
      </c>
      <c r="H47" s="8">
        <v>100000</v>
      </c>
    </row>
    <row r="48" spans="1:8">
      <c r="A48" s="147" t="s">
        <v>63</v>
      </c>
      <c r="B48" s="7" t="s">
        <v>64</v>
      </c>
      <c r="C48" s="10" t="s">
        <v>272</v>
      </c>
      <c r="D48" s="8">
        <v>5000</v>
      </c>
      <c r="E48" s="10" t="s">
        <v>0</v>
      </c>
      <c r="F48" s="8">
        <v>5000</v>
      </c>
      <c r="G48" s="8">
        <v>5000</v>
      </c>
      <c r="H48" s="8">
        <v>5000</v>
      </c>
    </row>
    <row r="49" spans="1:8">
      <c r="A49" s="147" t="s">
        <v>65</v>
      </c>
      <c r="B49" s="7" t="s">
        <v>66</v>
      </c>
      <c r="C49" s="10" t="s">
        <v>272</v>
      </c>
      <c r="D49" s="8">
        <v>150000</v>
      </c>
      <c r="E49" s="10" t="s">
        <v>0</v>
      </c>
      <c r="F49" s="8">
        <v>160000</v>
      </c>
      <c r="G49" s="8">
        <v>160000</v>
      </c>
      <c r="H49" s="8">
        <v>160000</v>
      </c>
    </row>
    <row r="50" spans="1:8">
      <c r="A50" s="147" t="s">
        <v>67</v>
      </c>
      <c r="B50" s="7" t="s">
        <v>68</v>
      </c>
      <c r="C50" s="10" t="s">
        <v>272</v>
      </c>
      <c r="D50" s="8">
        <v>1000</v>
      </c>
      <c r="E50" s="10" t="s">
        <v>0</v>
      </c>
      <c r="F50" s="8">
        <v>40000</v>
      </c>
      <c r="G50" s="8">
        <v>40000</v>
      </c>
      <c r="H50" s="8">
        <v>40000</v>
      </c>
    </row>
    <row r="51" spans="1:8">
      <c r="A51" s="147" t="s">
        <v>69</v>
      </c>
      <c r="B51" s="7" t="s">
        <v>58</v>
      </c>
      <c r="C51" s="10" t="s">
        <v>272</v>
      </c>
      <c r="D51" s="8">
        <v>1000</v>
      </c>
      <c r="E51" s="10" t="s">
        <v>0</v>
      </c>
      <c r="F51" s="8">
        <v>1000</v>
      </c>
      <c r="G51" s="8">
        <v>1000</v>
      </c>
      <c r="H51" s="8">
        <v>1000</v>
      </c>
    </row>
    <row r="52" spans="1:8">
      <c r="A52" s="146" t="s">
        <v>70</v>
      </c>
      <c r="B52" s="6" t="s">
        <v>71</v>
      </c>
      <c r="C52" s="5" t="s">
        <v>272</v>
      </c>
      <c r="D52" s="1">
        <v>6000</v>
      </c>
      <c r="E52" s="5" t="s">
        <v>0</v>
      </c>
      <c r="F52" s="1">
        <f>F53+F54+F55</f>
        <v>5000</v>
      </c>
      <c r="G52" s="1">
        <f>G53+G54+G55</f>
        <v>5000</v>
      </c>
      <c r="H52" s="1">
        <f>H53+H54+H55</f>
        <v>5000</v>
      </c>
    </row>
    <row r="53" spans="1:8">
      <c r="A53" s="147" t="s">
        <v>72</v>
      </c>
      <c r="B53" s="7" t="s">
        <v>73</v>
      </c>
      <c r="C53" s="10" t="s">
        <v>272</v>
      </c>
      <c r="D53" s="8">
        <v>5000</v>
      </c>
      <c r="E53" s="10" t="s">
        <v>0</v>
      </c>
      <c r="F53" s="8">
        <v>4000</v>
      </c>
      <c r="G53" s="8">
        <v>4000</v>
      </c>
      <c r="H53" s="8">
        <v>4000</v>
      </c>
    </row>
    <row r="54" spans="1:8">
      <c r="A54" s="147" t="s">
        <v>74</v>
      </c>
      <c r="B54" s="7" t="s">
        <v>75</v>
      </c>
      <c r="C54" s="10" t="s">
        <v>272</v>
      </c>
      <c r="D54" s="8">
        <v>500</v>
      </c>
      <c r="E54" s="10" t="s">
        <v>0</v>
      </c>
      <c r="F54" s="8">
        <v>500</v>
      </c>
      <c r="G54" s="8">
        <v>500</v>
      </c>
      <c r="H54" s="8">
        <v>500</v>
      </c>
    </row>
    <row r="55" spans="1:8">
      <c r="A55" s="147" t="s">
        <v>76</v>
      </c>
      <c r="B55" s="7" t="s">
        <v>77</v>
      </c>
      <c r="C55" s="10" t="s">
        <v>272</v>
      </c>
      <c r="D55" s="8">
        <v>500</v>
      </c>
      <c r="E55" s="10" t="s">
        <v>0</v>
      </c>
      <c r="F55" s="8">
        <v>500</v>
      </c>
      <c r="G55" s="8">
        <v>500</v>
      </c>
      <c r="H55" s="8">
        <v>500</v>
      </c>
    </row>
    <row r="56" spans="1:8">
      <c r="A56" s="145" t="s">
        <v>123</v>
      </c>
      <c r="B56" s="11" t="s">
        <v>124</v>
      </c>
      <c r="C56" s="13"/>
      <c r="D56" s="12">
        <v>80000</v>
      </c>
      <c r="E56" s="13" t="s">
        <v>0</v>
      </c>
      <c r="F56" s="12">
        <f t="shared" ref="F56:H57" si="7">F57</f>
        <v>5000</v>
      </c>
      <c r="G56" s="12">
        <f t="shared" si="7"/>
        <v>24000</v>
      </c>
      <c r="H56" s="12">
        <f t="shared" si="7"/>
        <v>54000</v>
      </c>
    </row>
    <row r="57" spans="1:8">
      <c r="A57" s="146" t="s">
        <v>88</v>
      </c>
      <c r="B57" s="6" t="s">
        <v>89</v>
      </c>
      <c r="C57" s="5" t="s">
        <v>272</v>
      </c>
      <c r="D57" s="1">
        <v>80000</v>
      </c>
      <c r="E57" s="5" t="s">
        <v>0</v>
      </c>
      <c r="F57" s="1">
        <f t="shared" si="7"/>
        <v>5000</v>
      </c>
      <c r="G57" s="1">
        <f t="shared" si="7"/>
        <v>24000</v>
      </c>
      <c r="H57" s="1">
        <f t="shared" si="7"/>
        <v>54000</v>
      </c>
    </row>
    <row r="58" spans="1:8">
      <c r="A58" s="147" t="s">
        <v>96</v>
      </c>
      <c r="B58" s="7" t="s">
        <v>97</v>
      </c>
      <c r="C58" s="10" t="s">
        <v>272</v>
      </c>
      <c r="D58" s="8">
        <v>80000</v>
      </c>
      <c r="E58" s="10" t="s">
        <v>0</v>
      </c>
      <c r="F58" s="8">
        <v>5000</v>
      </c>
      <c r="G58" s="8">
        <v>24000</v>
      </c>
      <c r="H58" s="8">
        <v>54000</v>
      </c>
    </row>
    <row r="59" spans="1:8">
      <c r="A59" s="145" t="s">
        <v>125</v>
      </c>
      <c r="B59" s="11" t="s">
        <v>126</v>
      </c>
      <c r="C59" s="13"/>
      <c r="D59" s="12">
        <v>202000</v>
      </c>
      <c r="E59" s="13" t="s">
        <v>0</v>
      </c>
      <c r="F59" s="12">
        <f>F60+F64</f>
        <v>5000</v>
      </c>
      <c r="G59" s="12">
        <f>G60+G64</f>
        <v>16500</v>
      </c>
      <c r="H59" s="12">
        <f>H60+H64</f>
        <v>35500</v>
      </c>
    </row>
    <row r="60" spans="1:8">
      <c r="A60" s="146" t="s">
        <v>88</v>
      </c>
      <c r="B60" s="6" t="s">
        <v>89</v>
      </c>
      <c r="C60" s="5" t="s">
        <v>272</v>
      </c>
      <c r="D60" s="1">
        <v>22000</v>
      </c>
      <c r="E60" s="5" t="s">
        <v>0</v>
      </c>
      <c r="F60" s="1">
        <f>F61+F62+F63</f>
        <v>5000</v>
      </c>
      <c r="G60" s="1">
        <f>G61+G62+G63</f>
        <v>16500</v>
      </c>
      <c r="H60" s="1">
        <f>H61+H62+H63</f>
        <v>35500</v>
      </c>
    </row>
    <row r="61" spans="1:8">
      <c r="A61" s="147" t="s">
        <v>90</v>
      </c>
      <c r="B61" s="7" t="s">
        <v>91</v>
      </c>
      <c r="C61" s="10" t="s">
        <v>272</v>
      </c>
      <c r="D61" s="8">
        <v>10000</v>
      </c>
      <c r="E61" s="10" t="s">
        <v>0</v>
      </c>
      <c r="F61" s="8">
        <v>5000</v>
      </c>
      <c r="G61" s="8">
        <v>16500</v>
      </c>
      <c r="H61" s="8">
        <v>35500</v>
      </c>
    </row>
    <row r="62" spans="1:8">
      <c r="A62" s="147" t="s">
        <v>92</v>
      </c>
      <c r="B62" s="7" t="s">
        <v>93</v>
      </c>
      <c r="C62" s="10" t="s">
        <v>272</v>
      </c>
      <c r="D62" s="8">
        <v>2000</v>
      </c>
      <c r="E62" s="10" t="s">
        <v>0</v>
      </c>
      <c r="F62" s="8">
        <v>0</v>
      </c>
      <c r="G62" s="8">
        <v>0</v>
      </c>
      <c r="H62" s="8">
        <v>0</v>
      </c>
    </row>
    <row r="63" spans="1:8">
      <c r="A63" s="147" t="s">
        <v>94</v>
      </c>
      <c r="B63" s="7" t="s">
        <v>95</v>
      </c>
      <c r="C63" s="10" t="s">
        <v>272</v>
      </c>
      <c r="D63" s="8">
        <v>10000</v>
      </c>
      <c r="E63" s="10" t="s">
        <v>0</v>
      </c>
      <c r="F63" s="8">
        <v>0</v>
      </c>
      <c r="G63" s="8">
        <v>0</v>
      </c>
      <c r="H63" s="8">
        <v>0</v>
      </c>
    </row>
    <row r="64" spans="1:8">
      <c r="A64" s="146" t="s">
        <v>127</v>
      </c>
      <c r="B64" s="6" t="s">
        <v>128</v>
      </c>
      <c r="C64" s="5" t="s">
        <v>272</v>
      </c>
      <c r="D64" s="1">
        <v>180000</v>
      </c>
      <c r="E64" s="5" t="s">
        <v>0</v>
      </c>
      <c r="F64" s="1">
        <f>F65</f>
        <v>0</v>
      </c>
      <c r="G64" s="1">
        <f>G65</f>
        <v>0</v>
      </c>
      <c r="H64" s="1">
        <f>H65</f>
        <v>0</v>
      </c>
    </row>
    <row r="65" spans="1:8">
      <c r="A65" s="147" t="s">
        <v>129</v>
      </c>
      <c r="B65" s="7" t="s">
        <v>128</v>
      </c>
      <c r="C65" s="10" t="s">
        <v>272</v>
      </c>
      <c r="D65" s="8">
        <v>180000</v>
      </c>
      <c r="E65" s="10" t="s">
        <v>0</v>
      </c>
      <c r="F65" s="8">
        <v>0</v>
      </c>
      <c r="G65" s="8">
        <v>0</v>
      </c>
      <c r="H65" s="8">
        <v>0</v>
      </c>
    </row>
    <row r="66" spans="1:8">
      <c r="A66" s="145" t="s">
        <v>130</v>
      </c>
      <c r="B66" s="11" t="s">
        <v>98</v>
      </c>
      <c r="C66" s="13"/>
      <c r="D66" s="12">
        <v>480000</v>
      </c>
      <c r="E66" s="13" t="s">
        <v>0</v>
      </c>
      <c r="F66" s="12">
        <f t="shared" ref="F66:H67" si="8">F67</f>
        <v>400000</v>
      </c>
      <c r="G66" s="12">
        <f t="shared" si="8"/>
        <v>430000</v>
      </c>
      <c r="H66" s="12">
        <f t="shared" si="8"/>
        <v>430000</v>
      </c>
    </row>
    <row r="67" spans="1:8">
      <c r="A67" s="146" t="s">
        <v>34</v>
      </c>
      <c r="B67" s="6" t="s">
        <v>35</v>
      </c>
      <c r="C67" s="5" t="s">
        <v>272</v>
      </c>
      <c r="D67" s="1">
        <v>480000</v>
      </c>
      <c r="E67" s="5" t="s">
        <v>0</v>
      </c>
      <c r="F67" s="1">
        <f t="shared" si="8"/>
        <v>400000</v>
      </c>
      <c r="G67" s="1">
        <f t="shared" si="8"/>
        <v>430000</v>
      </c>
      <c r="H67" s="1">
        <f t="shared" si="8"/>
        <v>430000</v>
      </c>
    </row>
    <row r="68" spans="1:8">
      <c r="A68" s="147" t="s">
        <v>44</v>
      </c>
      <c r="B68" s="7" t="s">
        <v>45</v>
      </c>
      <c r="C68" s="10" t="s">
        <v>272</v>
      </c>
      <c r="D68" s="8">
        <v>480000</v>
      </c>
      <c r="E68" s="10" t="s">
        <v>0</v>
      </c>
      <c r="F68" s="8">
        <v>400000</v>
      </c>
      <c r="G68" s="8">
        <v>430000</v>
      </c>
      <c r="H68" s="8">
        <v>430000</v>
      </c>
    </row>
    <row r="69" spans="1:8">
      <c r="A69" s="145" t="s">
        <v>131</v>
      </c>
      <c r="B69" s="11" t="s">
        <v>132</v>
      </c>
      <c r="C69" s="13"/>
      <c r="D69" s="12">
        <v>120000</v>
      </c>
      <c r="E69" s="13" t="s">
        <v>0</v>
      </c>
      <c r="F69" s="12">
        <f>F70+F72</f>
        <v>170000</v>
      </c>
      <c r="G69" s="12">
        <f>G70+G72</f>
        <v>262500</v>
      </c>
      <c r="H69" s="12">
        <f>H70+H72</f>
        <v>262500</v>
      </c>
    </row>
    <row r="70" spans="1:8">
      <c r="A70" s="146" t="s">
        <v>88</v>
      </c>
      <c r="B70" s="6" t="s">
        <v>89</v>
      </c>
      <c r="C70" s="5" t="s">
        <v>272</v>
      </c>
      <c r="D70" s="1">
        <v>120000</v>
      </c>
      <c r="E70" s="5" t="s">
        <v>0</v>
      </c>
      <c r="F70" s="1">
        <f>F71</f>
        <v>95000</v>
      </c>
      <c r="G70" s="1">
        <f>G71</f>
        <v>150000</v>
      </c>
      <c r="H70" s="1">
        <f>H71</f>
        <v>150000</v>
      </c>
    </row>
    <row r="71" spans="1:8">
      <c r="A71" s="147" t="s">
        <v>90</v>
      </c>
      <c r="B71" s="7" t="s">
        <v>91</v>
      </c>
      <c r="C71" s="10" t="s">
        <v>272</v>
      </c>
      <c r="D71" s="8">
        <v>120000</v>
      </c>
      <c r="E71" s="10" t="s">
        <v>0</v>
      </c>
      <c r="F71" s="8">
        <v>95000</v>
      </c>
      <c r="G71" s="8">
        <v>150000</v>
      </c>
      <c r="H71" s="8">
        <v>150000</v>
      </c>
    </row>
    <row r="72" spans="1:8">
      <c r="A72" s="146" t="s">
        <v>140</v>
      </c>
      <c r="B72" s="6" t="s">
        <v>189</v>
      </c>
      <c r="C72" s="5" t="s">
        <v>272</v>
      </c>
      <c r="D72" s="1">
        <v>0</v>
      </c>
      <c r="E72" s="5" t="s">
        <v>0</v>
      </c>
      <c r="F72" s="1">
        <f>F73</f>
        <v>75000</v>
      </c>
      <c r="G72" s="1">
        <f>G73</f>
        <v>112500</v>
      </c>
      <c r="H72" s="1">
        <f>H73</f>
        <v>112500</v>
      </c>
    </row>
    <row r="73" spans="1:8">
      <c r="A73" s="147" t="s">
        <v>142</v>
      </c>
      <c r="B73" s="7" t="s">
        <v>190</v>
      </c>
      <c r="C73" s="10" t="s">
        <v>272</v>
      </c>
      <c r="D73" s="8">
        <v>0</v>
      </c>
      <c r="E73" s="10" t="s">
        <v>0</v>
      </c>
      <c r="F73" s="8">
        <v>75000</v>
      </c>
      <c r="G73" s="8">
        <v>112500</v>
      </c>
      <c r="H73" s="8">
        <v>112500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&amp;CD Z M&amp;R&amp;P</oddFooter>
  </headerFooter>
  <rowBreaks count="2" manualBreakCount="2">
    <brk id="34" max="7" man="1"/>
    <brk id="6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zoomScaleNormal="100" zoomScaleSheetLayoutView="100" workbookViewId="0">
      <pane ySplit="12" topLeftCell="A13" activePane="bottomLeft" state="frozen"/>
      <selection pane="bottomLeft" activeCell="E73" sqref="E73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1.85546875" bestFit="1" customWidth="1"/>
  </cols>
  <sheetData>
    <row r="1" spans="1:11" ht="25.5" customHeight="1">
      <c r="A1" s="177"/>
      <c r="B1" s="178"/>
      <c r="C1" s="170" t="s">
        <v>265</v>
      </c>
      <c r="D1" s="179" t="s">
        <v>193</v>
      </c>
      <c r="E1" s="180" t="s">
        <v>188</v>
      </c>
      <c r="F1" s="170" t="s">
        <v>362</v>
      </c>
      <c r="G1" s="170" t="s">
        <v>360</v>
      </c>
      <c r="H1" s="170" t="s">
        <v>361</v>
      </c>
    </row>
    <row r="2" spans="1:11" ht="25.5" customHeight="1">
      <c r="A2" s="172" t="s">
        <v>133</v>
      </c>
      <c r="B2" s="176" t="s">
        <v>134</v>
      </c>
      <c r="C2" s="174"/>
      <c r="D2" s="175">
        <f>D13+D57+D64</f>
        <v>9391500</v>
      </c>
      <c r="E2" s="174"/>
      <c r="F2" s="175">
        <f>F13+F57+F64</f>
        <v>9192000</v>
      </c>
      <c r="G2" s="175">
        <f>G13+G57+G64</f>
        <v>9692000</v>
      </c>
      <c r="H2" s="175">
        <f>H13+H57+H64</f>
        <v>9692000</v>
      </c>
    </row>
    <row r="3" spans="1:11" ht="15" customHeight="1">
      <c r="A3" s="280"/>
      <c r="B3" s="280"/>
      <c r="C3" s="281"/>
      <c r="D3" s="35">
        <v>9989000</v>
      </c>
      <c r="E3" s="205">
        <v>11</v>
      </c>
      <c r="F3" s="35">
        <f>F13+F64</f>
        <v>8992000</v>
      </c>
      <c r="G3" s="35">
        <f>8879000+610000</f>
        <v>9489000</v>
      </c>
      <c r="H3" s="35">
        <f>8879000+610000</f>
        <v>9489000</v>
      </c>
      <c r="I3" s="41">
        <f>F3+F4+F6+F7+F8+F9+F10+F11</f>
        <v>9192000</v>
      </c>
      <c r="J3" s="95">
        <f t="shared" ref="J3:K3" si="0">G3+G4+G6+G7+G8+G9+G10+G11</f>
        <v>9692000</v>
      </c>
      <c r="K3" s="95">
        <f t="shared" si="0"/>
        <v>9692000</v>
      </c>
    </row>
    <row r="4" spans="1:11">
      <c r="A4" s="282"/>
      <c r="B4" s="282"/>
      <c r="C4" s="283"/>
      <c r="D4" s="35">
        <v>11000</v>
      </c>
      <c r="E4" s="34">
        <v>12</v>
      </c>
      <c r="F4" s="35">
        <f>F58</f>
        <v>8000</v>
      </c>
      <c r="G4" s="35">
        <f t="shared" ref="G4:H4" si="1">G58</f>
        <v>11000</v>
      </c>
      <c r="H4" s="35">
        <f t="shared" si="1"/>
        <v>11000</v>
      </c>
      <c r="I4" s="95"/>
      <c r="J4" s="95"/>
      <c r="K4" s="95"/>
    </row>
    <row r="5" spans="1:11">
      <c r="A5" s="282"/>
      <c r="B5" s="282"/>
      <c r="C5" s="283"/>
      <c r="D5" s="51">
        <f>D3+D4</f>
        <v>10000000</v>
      </c>
      <c r="E5" s="52" t="s">
        <v>328</v>
      </c>
      <c r="F5" s="51">
        <f>F3+F4</f>
        <v>9000000</v>
      </c>
      <c r="G5" s="51">
        <f>G3+G4</f>
        <v>9500000</v>
      </c>
      <c r="H5" s="51">
        <f t="shared" ref="H5" si="2">H3+H4</f>
        <v>9500000</v>
      </c>
      <c r="I5" s="95"/>
      <c r="J5" s="95"/>
      <c r="K5" s="95"/>
    </row>
    <row r="6" spans="1:11">
      <c r="A6" s="282"/>
      <c r="B6" s="282"/>
      <c r="C6" s="283"/>
      <c r="D6" s="35"/>
      <c r="E6" s="34" t="s">
        <v>261</v>
      </c>
      <c r="F6" s="35">
        <v>0</v>
      </c>
      <c r="G6" s="35">
        <v>0</v>
      </c>
      <c r="H6" s="35">
        <v>0</v>
      </c>
      <c r="I6" s="95"/>
      <c r="J6" s="95"/>
      <c r="K6" s="95"/>
    </row>
    <row r="7" spans="1:11">
      <c r="A7" s="282"/>
      <c r="B7" s="282"/>
      <c r="C7" s="283"/>
      <c r="D7" s="35">
        <v>192000</v>
      </c>
      <c r="E7" s="34" t="s">
        <v>283</v>
      </c>
      <c r="F7" s="35">
        <f>F61</f>
        <v>192000</v>
      </c>
      <c r="G7" s="35">
        <f t="shared" ref="G7:H7" si="3">G61</f>
        <v>192000</v>
      </c>
      <c r="H7" s="35">
        <f t="shared" si="3"/>
        <v>192000</v>
      </c>
      <c r="I7" s="95"/>
      <c r="J7" s="95"/>
      <c r="K7" s="95"/>
    </row>
    <row r="8" spans="1:11">
      <c r="A8" s="282"/>
      <c r="B8" s="282"/>
      <c r="C8" s="283"/>
      <c r="D8" s="35">
        <f>D154</f>
        <v>0</v>
      </c>
      <c r="E8" s="34" t="s">
        <v>320</v>
      </c>
      <c r="F8" s="35">
        <v>0</v>
      </c>
      <c r="G8" s="35">
        <v>0</v>
      </c>
      <c r="H8" s="35">
        <v>0</v>
      </c>
      <c r="I8" s="95"/>
      <c r="J8" s="95"/>
      <c r="K8" s="95"/>
    </row>
    <row r="9" spans="1:11">
      <c r="A9" s="282"/>
      <c r="B9" s="282"/>
      <c r="C9" s="283"/>
      <c r="D9" s="35">
        <f>D150</f>
        <v>0</v>
      </c>
      <c r="E9" s="34" t="s">
        <v>325</v>
      </c>
      <c r="F9" s="35">
        <v>0</v>
      </c>
      <c r="G9" s="35">
        <v>0</v>
      </c>
      <c r="H9" s="35">
        <v>0</v>
      </c>
      <c r="I9" s="95"/>
      <c r="J9" s="95"/>
      <c r="K9" s="95"/>
    </row>
    <row r="10" spans="1:11">
      <c r="A10" s="282"/>
      <c r="B10" s="282"/>
      <c r="C10" s="283"/>
      <c r="D10" s="35">
        <f>D259+D262+D264+D267+D271+D274+D276+D287+D289+D291+D294+D296+D297+D299+D300+D303+D307+D309+D312+D315</f>
        <v>0</v>
      </c>
      <c r="E10" s="34" t="s">
        <v>282</v>
      </c>
      <c r="F10" s="35">
        <v>0</v>
      </c>
      <c r="G10" s="35">
        <v>0</v>
      </c>
      <c r="H10" s="35">
        <v>0</v>
      </c>
      <c r="I10" s="95"/>
      <c r="J10" s="95"/>
      <c r="K10" s="95"/>
    </row>
    <row r="11" spans="1:11">
      <c r="A11" s="292"/>
      <c r="B11" s="292"/>
      <c r="C11" s="293"/>
      <c r="D11" s="35">
        <f>D252</f>
        <v>0</v>
      </c>
      <c r="E11" s="34" t="s">
        <v>395</v>
      </c>
      <c r="F11" s="35">
        <v>0</v>
      </c>
      <c r="G11" s="35">
        <v>0</v>
      </c>
      <c r="H11" s="35">
        <v>0</v>
      </c>
      <c r="I11" s="95"/>
      <c r="J11" s="95"/>
      <c r="K11" s="95"/>
    </row>
    <row r="12" spans="1:11">
      <c r="A12" s="290" t="s">
        <v>268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135</v>
      </c>
      <c r="B13" s="11" t="s">
        <v>136</v>
      </c>
      <c r="C13" s="13"/>
      <c r="D13" s="12">
        <f>D14+D17+D19+D22+D26+D32+D42+D50+D54</f>
        <v>8672000</v>
      </c>
      <c r="E13" s="13" t="s">
        <v>0</v>
      </c>
      <c r="F13" s="12">
        <f>F14+F17+F19+F22+F26+F32+F42+F50+F54</f>
        <v>8572000</v>
      </c>
      <c r="G13" s="12">
        <f>G14+G17+G19+G22+G26+G32+G42+G50+G54</f>
        <v>8879000</v>
      </c>
      <c r="H13" s="12">
        <f>H14+H17+H19+H22+H26+H32+H42+H50+H54</f>
        <v>8879000</v>
      </c>
    </row>
    <row r="14" spans="1:11">
      <c r="A14" s="146" t="s">
        <v>1</v>
      </c>
      <c r="B14" s="6" t="s">
        <v>2</v>
      </c>
      <c r="C14" s="5" t="s">
        <v>272</v>
      </c>
      <c r="D14" s="1">
        <v>5500000</v>
      </c>
      <c r="E14" s="5" t="s">
        <v>0</v>
      </c>
      <c r="F14" s="1">
        <f>F15+F16</f>
        <v>5500000</v>
      </c>
      <c r="G14" s="1">
        <f>G15+G16</f>
        <v>5600000</v>
      </c>
      <c r="H14" s="1">
        <f>H15+H16</f>
        <v>5600000</v>
      </c>
    </row>
    <row r="15" spans="1:11">
      <c r="A15" s="147" t="s">
        <v>3</v>
      </c>
      <c r="B15" s="7" t="s">
        <v>4</v>
      </c>
      <c r="C15" s="9" t="s">
        <v>272</v>
      </c>
      <c r="D15" s="8">
        <v>5539000</v>
      </c>
      <c r="E15" s="9" t="s">
        <v>0</v>
      </c>
      <c r="F15" s="8">
        <v>5500000</v>
      </c>
      <c r="G15" s="8">
        <v>5600000</v>
      </c>
      <c r="H15" s="8">
        <v>5600000</v>
      </c>
    </row>
    <row r="16" spans="1:11">
      <c r="A16" s="147" t="s">
        <v>5</v>
      </c>
      <c r="B16" s="7" t="s">
        <v>6</v>
      </c>
      <c r="C16" s="9" t="s">
        <v>272</v>
      </c>
      <c r="D16" s="8">
        <v>30000</v>
      </c>
      <c r="E16" s="9" t="s">
        <v>0</v>
      </c>
      <c r="F16" s="8">
        <v>0</v>
      </c>
      <c r="G16" s="8">
        <v>0</v>
      </c>
      <c r="H16" s="8">
        <v>0</v>
      </c>
    </row>
    <row r="17" spans="1:8">
      <c r="A17" s="146" t="s">
        <v>7</v>
      </c>
      <c r="B17" s="6" t="s">
        <v>8</v>
      </c>
      <c r="C17" s="5" t="s">
        <v>272</v>
      </c>
      <c r="D17" s="1">
        <v>240000</v>
      </c>
      <c r="E17" s="5" t="s">
        <v>0</v>
      </c>
      <c r="F17" s="1">
        <f>F18</f>
        <v>140000</v>
      </c>
      <c r="G17" s="1">
        <f>G18</f>
        <v>200000</v>
      </c>
      <c r="H17" s="1">
        <f>H18</f>
        <v>200000</v>
      </c>
    </row>
    <row r="18" spans="1:8">
      <c r="A18" s="147" t="s">
        <v>9</v>
      </c>
      <c r="B18" s="7" t="s">
        <v>8</v>
      </c>
      <c r="C18" s="9" t="s">
        <v>272</v>
      </c>
      <c r="D18" s="8">
        <v>248000</v>
      </c>
      <c r="E18" s="9" t="s">
        <v>0</v>
      </c>
      <c r="F18" s="8">
        <v>140000</v>
      </c>
      <c r="G18" s="8">
        <v>200000</v>
      </c>
      <c r="H18" s="8">
        <v>200000</v>
      </c>
    </row>
    <row r="19" spans="1:8">
      <c r="A19" s="146" t="s">
        <v>10</v>
      </c>
      <c r="B19" s="6" t="s">
        <v>11</v>
      </c>
      <c r="C19" s="5" t="s">
        <v>272</v>
      </c>
      <c r="D19" s="1">
        <v>954000</v>
      </c>
      <c r="E19" s="5" t="s">
        <v>0</v>
      </c>
      <c r="F19" s="1">
        <f>F20+F21</f>
        <v>954000</v>
      </c>
      <c r="G19" s="1">
        <f>G20+G21</f>
        <v>976000</v>
      </c>
      <c r="H19" s="1">
        <f>H20+H21</f>
        <v>976000</v>
      </c>
    </row>
    <row r="20" spans="1:8">
      <c r="A20" s="147" t="s">
        <v>12</v>
      </c>
      <c r="B20" s="7" t="s">
        <v>13</v>
      </c>
      <c r="C20" s="9" t="s">
        <v>272</v>
      </c>
      <c r="D20" s="8">
        <v>863000</v>
      </c>
      <c r="E20" s="9" t="s">
        <v>0</v>
      </c>
      <c r="F20" s="8">
        <v>860000</v>
      </c>
      <c r="G20" s="8">
        <v>880000</v>
      </c>
      <c r="H20" s="8">
        <v>880000</v>
      </c>
    </row>
    <row r="21" spans="1:8">
      <c r="A21" s="147" t="s">
        <v>14</v>
      </c>
      <c r="B21" s="7" t="s">
        <v>15</v>
      </c>
      <c r="C21" s="9" t="s">
        <v>272</v>
      </c>
      <c r="D21" s="8">
        <v>94800</v>
      </c>
      <c r="E21" s="9" t="s">
        <v>0</v>
      </c>
      <c r="F21" s="8">
        <v>94000</v>
      </c>
      <c r="G21" s="8">
        <v>96000</v>
      </c>
      <c r="H21" s="8">
        <v>96000</v>
      </c>
    </row>
    <row r="22" spans="1:8">
      <c r="A22" s="146" t="s">
        <v>16</v>
      </c>
      <c r="B22" s="6" t="s">
        <v>17</v>
      </c>
      <c r="C22" s="5" t="s">
        <v>272</v>
      </c>
      <c r="D22" s="1">
        <v>488000</v>
      </c>
      <c r="E22" s="5" t="s">
        <v>0</v>
      </c>
      <c r="F22" s="1">
        <f>F23+F24+F25</f>
        <v>488000</v>
      </c>
      <c r="G22" s="1">
        <f>G23+G24+G25</f>
        <v>488000</v>
      </c>
      <c r="H22" s="1">
        <f>H23+H24+H25</f>
        <v>488000</v>
      </c>
    </row>
    <row r="23" spans="1:8">
      <c r="A23" s="147" t="s">
        <v>18</v>
      </c>
      <c r="B23" s="7" t="s">
        <v>19</v>
      </c>
      <c r="C23" s="9" t="s">
        <v>272</v>
      </c>
      <c r="D23" s="8">
        <v>300000</v>
      </c>
      <c r="E23" s="9" t="s">
        <v>0</v>
      </c>
      <c r="F23" s="8">
        <v>150000</v>
      </c>
      <c r="G23" s="8">
        <v>150000</v>
      </c>
      <c r="H23" s="8">
        <v>150000</v>
      </c>
    </row>
    <row r="24" spans="1:8">
      <c r="A24" s="147" t="s">
        <v>20</v>
      </c>
      <c r="B24" s="7" t="s">
        <v>21</v>
      </c>
      <c r="C24" s="9" t="s">
        <v>272</v>
      </c>
      <c r="D24" s="8">
        <v>300000</v>
      </c>
      <c r="E24" s="9" t="s">
        <v>0</v>
      </c>
      <c r="F24" s="8">
        <v>310000</v>
      </c>
      <c r="G24" s="8">
        <v>310000</v>
      </c>
      <c r="H24" s="8">
        <v>310000</v>
      </c>
    </row>
    <row r="25" spans="1:8">
      <c r="A25" s="147" t="s">
        <v>22</v>
      </c>
      <c r="B25" s="7" t="s">
        <v>23</v>
      </c>
      <c r="C25" s="9" t="s">
        <v>272</v>
      </c>
      <c r="D25" s="8">
        <v>50000</v>
      </c>
      <c r="E25" s="9" t="s">
        <v>0</v>
      </c>
      <c r="F25" s="8">
        <v>28000</v>
      </c>
      <c r="G25" s="8">
        <v>28000</v>
      </c>
      <c r="H25" s="8">
        <v>28000</v>
      </c>
    </row>
    <row r="26" spans="1:8">
      <c r="A26" s="146" t="s">
        <v>24</v>
      </c>
      <c r="B26" s="6" t="s">
        <v>25</v>
      </c>
      <c r="C26" s="5" t="s">
        <v>272</v>
      </c>
      <c r="D26" s="1">
        <v>112200</v>
      </c>
      <c r="E26" s="5" t="s">
        <v>0</v>
      </c>
      <c r="F26" s="1">
        <f>F27+F28+F29+F30+F31</f>
        <v>112200</v>
      </c>
      <c r="G26" s="1">
        <f>G27+G28+G29+G30+G31</f>
        <v>112100</v>
      </c>
      <c r="H26" s="1">
        <f>H27+H28+H29+H30+H31</f>
        <v>112100</v>
      </c>
    </row>
    <row r="27" spans="1:8">
      <c r="A27" s="147" t="s">
        <v>26</v>
      </c>
      <c r="B27" s="7" t="s">
        <v>27</v>
      </c>
      <c r="C27" s="9" t="s">
        <v>272</v>
      </c>
      <c r="D27" s="8">
        <v>150000</v>
      </c>
      <c r="E27" s="9" t="s">
        <v>0</v>
      </c>
      <c r="F27" s="8">
        <v>100000</v>
      </c>
      <c r="G27" s="8">
        <v>100000</v>
      </c>
      <c r="H27" s="8">
        <v>100000</v>
      </c>
    </row>
    <row r="28" spans="1:8">
      <c r="A28" s="147" t="s">
        <v>121</v>
      </c>
      <c r="B28" s="7" t="s">
        <v>122</v>
      </c>
      <c r="C28" s="9" t="s">
        <v>272</v>
      </c>
      <c r="D28" s="8">
        <v>10000</v>
      </c>
      <c r="E28" s="9" t="s">
        <v>0</v>
      </c>
      <c r="F28" s="8">
        <v>7000</v>
      </c>
      <c r="G28" s="8">
        <v>7000</v>
      </c>
      <c r="H28" s="8">
        <v>7000</v>
      </c>
    </row>
    <row r="29" spans="1:8">
      <c r="A29" s="147" t="s">
        <v>28</v>
      </c>
      <c r="B29" s="7" t="s">
        <v>29</v>
      </c>
      <c r="C29" s="9" t="s">
        <v>272</v>
      </c>
      <c r="D29" s="8">
        <v>10000</v>
      </c>
      <c r="E29" s="9" t="s">
        <v>0</v>
      </c>
      <c r="F29" s="8">
        <v>4000</v>
      </c>
      <c r="G29" s="8">
        <v>4000</v>
      </c>
      <c r="H29" s="8">
        <v>4000</v>
      </c>
    </row>
    <row r="30" spans="1:8">
      <c r="A30" s="147" t="s">
        <v>30</v>
      </c>
      <c r="B30" s="7" t="s">
        <v>31</v>
      </c>
      <c r="C30" s="9" t="s">
        <v>272</v>
      </c>
      <c r="D30" s="8">
        <v>500</v>
      </c>
      <c r="E30" s="9" t="s">
        <v>0</v>
      </c>
      <c r="F30" s="8">
        <v>200</v>
      </c>
      <c r="G30" s="8">
        <v>100</v>
      </c>
      <c r="H30" s="8">
        <v>100</v>
      </c>
    </row>
    <row r="31" spans="1:8">
      <c r="A31" s="147" t="s">
        <v>32</v>
      </c>
      <c r="B31" s="7" t="s">
        <v>33</v>
      </c>
      <c r="C31" s="9" t="s">
        <v>272</v>
      </c>
      <c r="D31" s="8">
        <v>28350</v>
      </c>
      <c r="E31" s="9" t="s">
        <v>0</v>
      </c>
      <c r="F31" s="8">
        <v>1000</v>
      </c>
      <c r="G31" s="8">
        <v>1000</v>
      </c>
      <c r="H31" s="8">
        <v>1000</v>
      </c>
    </row>
    <row r="32" spans="1:8">
      <c r="A32" s="146" t="s">
        <v>34</v>
      </c>
      <c r="B32" s="6" t="s">
        <v>35</v>
      </c>
      <c r="C32" s="5" t="s">
        <v>272</v>
      </c>
      <c r="D32" s="1">
        <v>554500</v>
      </c>
      <c r="E32" s="5" t="s">
        <v>0</v>
      </c>
      <c r="F32" s="1">
        <f>F33+F34+F35+F36+F37+F38+F39+F40+F41</f>
        <v>554500</v>
      </c>
      <c r="G32" s="1">
        <f>G33+G34+G35+G36+G37+G38+G39+G40+G41</f>
        <v>527100</v>
      </c>
      <c r="H32" s="1">
        <f>H33+H34+H35+H36+H37+H38+H39+H40+H41</f>
        <v>527100</v>
      </c>
    </row>
    <row r="33" spans="1:8">
      <c r="A33" s="147" t="s">
        <v>36</v>
      </c>
      <c r="B33" s="7" t="s">
        <v>37</v>
      </c>
      <c r="C33" s="9" t="s">
        <v>272</v>
      </c>
      <c r="D33" s="8">
        <v>170000</v>
      </c>
      <c r="E33" s="9" t="s">
        <v>0</v>
      </c>
      <c r="F33" s="8">
        <v>100000</v>
      </c>
      <c r="G33" s="8">
        <v>100000</v>
      </c>
      <c r="H33" s="8">
        <v>100000</v>
      </c>
    </row>
    <row r="34" spans="1:8">
      <c r="A34" s="147" t="s">
        <v>38</v>
      </c>
      <c r="B34" s="7" t="s">
        <v>39</v>
      </c>
      <c r="C34" s="9" t="s">
        <v>272</v>
      </c>
      <c r="D34" s="8">
        <v>150000</v>
      </c>
      <c r="E34" s="9" t="s">
        <v>0</v>
      </c>
      <c r="F34" s="8">
        <v>70000</v>
      </c>
      <c r="G34" s="8">
        <v>70000</v>
      </c>
      <c r="H34" s="8">
        <v>70000</v>
      </c>
    </row>
    <row r="35" spans="1:8">
      <c r="A35" s="147" t="s">
        <v>40</v>
      </c>
      <c r="B35" s="7" t="s">
        <v>41</v>
      </c>
      <c r="C35" s="9" t="s">
        <v>272</v>
      </c>
      <c r="D35" s="8">
        <v>10000</v>
      </c>
      <c r="E35" s="9" t="s">
        <v>0</v>
      </c>
      <c r="F35" s="8">
        <v>10000</v>
      </c>
      <c r="G35" s="8">
        <v>10000</v>
      </c>
      <c r="H35" s="8">
        <v>10000</v>
      </c>
    </row>
    <row r="36" spans="1:8">
      <c r="A36" s="147" t="s">
        <v>42</v>
      </c>
      <c r="B36" s="7" t="s">
        <v>43</v>
      </c>
      <c r="C36" s="9" t="s">
        <v>272</v>
      </c>
      <c r="D36" s="8">
        <v>50</v>
      </c>
      <c r="E36" s="9" t="s">
        <v>0</v>
      </c>
      <c r="F36" s="8">
        <v>100</v>
      </c>
      <c r="G36" s="8">
        <v>100</v>
      </c>
      <c r="H36" s="8">
        <v>100</v>
      </c>
    </row>
    <row r="37" spans="1:8">
      <c r="A37" s="147" t="s">
        <v>44</v>
      </c>
      <c r="B37" s="7" t="s">
        <v>45</v>
      </c>
      <c r="C37" s="9" t="s">
        <v>272</v>
      </c>
      <c r="D37" s="8">
        <v>30000</v>
      </c>
      <c r="E37" s="9" t="s">
        <v>0</v>
      </c>
      <c r="F37" s="8">
        <v>27000</v>
      </c>
      <c r="G37" s="8">
        <v>27000</v>
      </c>
      <c r="H37" s="8">
        <v>27000</v>
      </c>
    </row>
    <row r="38" spans="1:8">
      <c r="A38" s="147">
        <v>3236</v>
      </c>
      <c r="B38" s="7" t="s">
        <v>47</v>
      </c>
      <c r="C38" s="9" t="s">
        <v>272</v>
      </c>
      <c r="D38" s="8">
        <v>0</v>
      </c>
      <c r="E38" s="9" t="s">
        <v>0</v>
      </c>
      <c r="F38" s="8">
        <v>37000</v>
      </c>
      <c r="G38" s="8">
        <v>5000</v>
      </c>
      <c r="H38" s="8">
        <v>5000</v>
      </c>
    </row>
    <row r="39" spans="1:8">
      <c r="A39" s="147" t="s">
        <v>48</v>
      </c>
      <c r="B39" s="7" t="s">
        <v>49</v>
      </c>
      <c r="C39" s="9" t="s">
        <v>272</v>
      </c>
      <c r="D39" s="8">
        <v>150000</v>
      </c>
      <c r="E39" s="9" t="s">
        <v>0</v>
      </c>
      <c r="F39" s="8">
        <v>50000</v>
      </c>
      <c r="G39" s="8">
        <v>50000</v>
      </c>
      <c r="H39" s="8">
        <v>50000</v>
      </c>
    </row>
    <row r="40" spans="1:8">
      <c r="A40" s="147" t="s">
        <v>50</v>
      </c>
      <c r="B40" s="7" t="s">
        <v>51</v>
      </c>
      <c r="C40" s="9" t="s">
        <v>272</v>
      </c>
      <c r="D40" s="8">
        <v>230000</v>
      </c>
      <c r="E40" s="9" t="s">
        <v>0</v>
      </c>
      <c r="F40" s="8">
        <v>245400</v>
      </c>
      <c r="G40" s="8">
        <v>250000</v>
      </c>
      <c r="H40" s="8">
        <v>250000</v>
      </c>
    </row>
    <row r="41" spans="1:8">
      <c r="A41" s="147" t="s">
        <v>52</v>
      </c>
      <c r="B41" s="7" t="s">
        <v>53</v>
      </c>
      <c r="C41" s="9" t="s">
        <v>272</v>
      </c>
      <c r="D41" s="8">
        <v>15000</v>
      </c>
      <c r="E41" s="9" t="s">
        <v>0</v>
      </c>
      <c r="F41" s="8">
        <v>15000</v>
      </c>
      <c r="G41" s="8">
        <v>15000</v>
      </c>
      <c r="H41" s="8">
        <v>15000</v>
      </c>
    </row>
    <row r="42" spans="1:8">
      <c r="A42" s="146" t="s">
        <v>57</v>
      </c>
      <c r="B42" s="6" t="s">
        <v>58</v>
      </c>
      <c r="C42" s="5" t="s">
        <v>272</v>
      </c>
      <c r="D42" s="1">
        <v>808800</v>
      </c>
      <c r="E42" s="5" t="s">
        <v>0</v>
      </c>
      <c r="F42" s="1">
        <f>F43+F44+F45+F46+F47+F48+F49</f>
        <v>808800</v>
      </c>
      <c r="G42" s="1">
        <f>G43+G44+G45+G46+G47+G48+G49</f>
        <v>936300</v>
      </c>
      <c r="H42" s="1">
        <f>H43+H44+H45+H46+H47+H48+H49</f>
        <v>936300</v>
      </c>
    </row>
    <row r="43" spans="1:8">
      <c r="A43" s="147" t="s">
        <v>59</v>
      </c>
      <c r="B43" s="7" t="s">
        <v>60</v>
      </c>
      <c r="C43" s="9" t="s">
        <v>272</v>
      </c>
      <c r="D43" s="8">
        <v>62000</v>
      </c>
      <c r="E43" s="9" t="s">
        <v>0</v>
      </c>
      <c r="F43" s="8">
        <v>62000</v>
      </c>
      <c r="G43" s="8">
        <v>62000</v>
      </c>
      <c r="H43" s="8">
        <v>62000</v>
      </c>
    </row>
    <row r="44" spans="1:8">
      <c r="A44" s="147" t="s">
        <v>61</v>
      </c>
      <c r="B44" s="7" t="s">
        <v>62</v>
      </c>
      <c r="C44" s="9" t="s">
        <v>272</v>
      </c>
      <c r="D44" s="8">
        <v>7000</v>
      </c>
      <c r="E44" s="9" t="s">
        <v>0</v>
      </c>
      <c r="F44" s="8">
        <v>4300</v>
      </c>
      <c r="G44" s="8">
        <v>4300</v>
      </c>
      <c r="H44" s="8">
        <v>4300</v>
      </c>
    </row>
    <row r="45" spans="1:8">
      <c r="A45" s="147" t="s">
        <v>63</v>
      </c>
      <c r="B45" s="7" t="s">
        <v>64</v>
      </c>
      <c r="C45" s="9" t="s">
        <v>272</v>
      </c>
      <c r="D45" s="8">
        <v>135000</v>
      </c>
      <c r="E45" s="9" t="s">
        <v>0</v>
      </c>
      <c r="F45" s="8">
        <v>30000</v>
      </c>
      <c r="G45" s="8">
        <v>30000</v>
      </c>
      <c r="H45" s="8">
        <v>30000</v>
      </c>
    </row>
    <row r="46" spans="1:8">
      <c r="A46" s="147" t="s">
        <v>65</v>
      </c>
      <c r="B46" s="7" t="s">
        <v>66</v>
      </c>
      <c r="C46" s="9" t="s">
        <v>272</v>
      </c>
      <c r="D46" s="8">
        <v>840000</v>
      </c>
      <c r="E46" s="9" t="s">
        <v>0</v>
      </c>
      <c r="F46" s="8">
        <v>698000</v>
      </c>
      <c r="G46" s="8">
        <v>821000</v>
      </c>
      <c r="H46" s="8">
        <v>821000</v>
      </c>
    </row>
    <row r="47" spans="1:8">
      <c r="A47" s="147">
        <v>3295</v>
      </c>
      <c r="B47" s="7" t="s">
        <v>68</v>
      </c>
      <c r="C47" s="9" t="s">
        <v>272</v>
      </c>
      <c r="D47" s="8">
        <v>0</v>
      </c>
      <c r="E47" s="9" t="s">
        <v>0</v>
      </c>
      <c r="F47" s="8">
        <v>13000</v>
      </c>
      <c r="G47" s="8">
        <v>15000</v>
      </c>
      <c r="H47" s="8">
        <v>15000</v>
      </c>
    </row>
    <row r="48" spans="1:8">
      <c r="A48" s="147">
        <v>3296</v>
      </c>
      <c r="B48" s="7" t="s">
        <v>106</v>
      </c>
      <c r="C48" s="9" t="s">
        <v>272</v>
      </c>
      <c r="D48" s="8">
        <v>0</v>
      </c>
      <c r="E48" s="9" t="s">
        <v>0</v>
      </c>
      <c r="F48" s="8">
        <v>1000</v>
      </c>
      <c r="G48" s="8">
        <v>2000</v>
      </c>
      <c r="H48" s="8">
        <v>2000</v>
      </c>
    </row>
    <row r="49" spans="1:8">
      <c r="A49" s="147" t="s">
        <v>69</v>
      </c>
      <c r="B49" s="7" t="s">
        <v>58</v>
      </c>
      <c r="C49" s="9" t="s">
        <v>272</v>
      </c>
      <c r="D49" s="8">
        <v>1000</v>
      </c>
      <c r="E49" s="9" t="s">
        <v>0</v>
      </c>
      <c r="F49" s="8">
        <v>500</v>
      </c>
      <c r="G49" s="8">
        <v>2000</v>
      </c>
      <c r="H49" s="8">
        <v>2000</v>
      </c>
    </row>
    <row r="50" spans="1:8">
      <c r="A50" s="146" t="s">
        <v>70</v>
      </c>
      <c r="B50" s="6" t="s">
        <v>71</v>
      </c>
      <c r="C50" s="5" t="s">
        <v>272</v>
      </c>
      <c r="D50" s="1">
        <v>4500</v>
      </c>
      <c r="E50" s="5" t="s">
        <v>0</v>
      </c>
      <c r="F50" s="1">
        <f>F51+F52+F53</f>
        <v>4500</v>
      </c>
      <c r="G50" s="1">
        <f>G51+G52+G53</f>
        <v>7500</v>
      </c>
      <c r="H50" s="1">
        <f>H51+H52+H53</f>
        <v>7500</v>
      </c>
    </row>
    <row r="51" spans="1:8">
      <c r="A51" s="147" t="s">
        <v>72</v>
      </c>
      <c r="B51" s="7" t="s">
        <v>73</v>
      </c>
      <c r="C51" s="9" t="s">
        <v>272</v>
      </c>
      <c r="D51" s="8">
        <v>5000</v>
      </c>
      <c r="E51" s="9" t="s">
        <v>0</v>
      </c>
      <c r="F51" s="8">
        <v>2000</v>
      </c>
      <c r="G51" s="8">
        <v>4000</v>
      </c>
      <c r="H51" s="8">
        <v>4000</v>
      </c>
    </row>
    <row r="52" spans="1:8">
      <c r="A52" s="147" t="s">
        <v>74</v>
      </c>
      <c r="B52" s="7" t="s">
        <v>75</v>
      </c>
      <c r="C52" s="9" t="s">
        <v>272</v>
      </c>
      <c r="D52" s="8">
        <v>50</v>
      </c>
      <c r="E52" s="9" t="s">
        <v>0</v>
      </c>
      <c r="F52" s="8">
        <v>500</v>
      </c>
      <c r="G52" s="8">
        <v>500</v>
      </c>
      <c r="H52" s="8">
        <v>500</v>
      </c>
    </row>
    <row r="53" spans="1:8">
      <c r="A53" s="147" t="s">
        <v>76</v>
      </c>
      <c r="B53" s="7" t="s">
        <v>77</v>
      </c>
      <c r="C53" s="9" t="s">
        <v>272</v>
      </c>
      <c r="D53" s="8">
        <v>2450</v>
      </c>
      <c r="E53" s="9" t="s">
        <v>0</v>
      </c>
      <c r="F53" s="8">
        <v>2000</v>
      </c>
      <c r="G53" s="8">
        <v>3000</v>
      </c>
      <c r="H53" s="8">
        <v>3000</v>
      </c>
    </row>
    <row r="54" spans="1:8">
      <c r="A54" s="146" t="s">
        <v>88</v>
      </c>
      <c r="B54" s="6" t="s">
        <v>89</v>
      </c>
      <c r="C54" s="5" t="s">
        <v>272</v>
      </c>
      <c r="D54" s="1">
        <v>10000</v>
      </c>
      <c r="E54" s="5" t="s">
        <v>0</v>
      </c>
      <c r="F54" s="1">
        <f>F55+F56</f>
        <v>10000</v>
      </c>
      <c r="G54" s="1">
        <f t="shared" ref="G54:H54" si="4">G55+G56</f>
        <v>32000</v>
      </c>
      <c r="H54" s="1">
        <f t="shared" si="4"/>
        <v>32000</v>
      </c>
    </row>
    <row r="55" spans="1:8">
      <c r="A55" s="147" t="s">
        <v>90</v>
      </c>
      <c r="B55" s="7" t="s">
        <v>91</v>
      </c>
      <c r="C55" s="9" t="s">
        <v>272</v>
      </c>
      <c r="D55" s="8">
        <v>5000</v>
      </c>
      <c r="E55" s="9" t="s">
        <v>0</v>
      </c>
      <c r="F55" s="8">
        <v>5000</v>
      </c>
      <c r="G55" s="8">
        <v>10000</v>
      </c>
      <c r="H55" s="8">
        <v>10000</v>
      </c>
    </row>
    <row r="56" spans="1:8" s="95" customFormat="1">
      <c r="A56" s="147">
        <v>4223</v>
      </c>
      <c r="B56" s="7" t="s">
        <v>95</v>
      </c>
      <c r="C56" s="9" t="s">
        <v>272</v>
      </c>
      <c r="D56" s="8">
        <v>23100</v>
      </c>
      <c r="E56" s="9" t="s">
        <v>0</v>
      </c>
      <c r="F56" s="8">
        <v>5000</v>
      </c>
      <c r="G56" s="8">
        <v>22000</v>
      </c>
      <c r="H56" s="8">
        <v>22000</v>
      </c>
    </row>
    <row r="57" spans="1:8">
      <c r="A57" s="145" t="s">
        <v>137</v>
      </c>
      <c r="B57" s="11" t="s">
        <v>138</v>
      </c>
      <c r="C57" s="13"/>
      <c r="D57" s="12">
        <f>D58+D61</f>
        <v>203000</v>
      </c>
      <c r="E57" s="13"/>
      <c r="F57" s="12">
        <f>F58+F61</f>
        <v>200000</v>
      </c>
      <c r="G57" s="12">
        <f t="shared" ref="G57:H57" si="5">G58+G61</f>
        <v>203000</v>
      </c>
      <c r="H57" s="12">
        <f t="shared" si="5"/>
        <v>203000</v>
      </c>
    </row>
    <row r="58" spans="1:8">
      <c r="A58" s="146" t="s">
        <v>34</v>
      </c>
      <c r="B58" s="6" t="s">
        <v>35</v>
      </c>
      <c r="C58" s="5" t="s">
        <v>272</v>
      </c>
      <c r="D58" s="1">
        <f t="shared" ref="D58" si="6">D59+D60</f>
        <v>11000</v>
      </c>
      <c r="E58" s="31">
        <v>12</v>
      </c>
      <c r="F58" s="1">
        <f>F59+F60</f>
        <v>8000</v>
      </c>
      <c r="G58" s="1">
        <f>G59+G60</f>
        <v>11000</v>
      </c>
      <c r="H58" s="1">
        <f>H59+H60</f>
        <v>11000</v>
      </c>
    </row>
    <row r="59" spans="1:8">
      <c r="A59" s="147" t="s">
        <v>48</v>
      </c>
      <c r="B59" s="7" t="s">
        <v>49</v>
      </c>
      <c r="C59" s="10" t="s">
        <v>272</v>
      </c>
      <c r="D59" s="8">
        <v>7000</v>
      </c>
      <c r="E59" s="10">
        <v>12</v>
      </c>
      <c r="F59" s="8">
        <v>5000</v>
      </c>
      <c r="G59" s="8">
        <v>7000</v>
      </c>
      <c r="H59" s="8">
        <v>7000</v>
      </c>
    </row>
    <row r="60" spans="1:8">
      <c r="A60" s="147" t="s">
        <v>50</v>
      </c>
      <c r="B60" s="7" t="s">
        <v>51</v>
      </c>
      <c r="C60" s="10" t="s">
        <v>272</v>
      </c>
      <c r="D60" s="8">
        <v>4000</v>
      </c>
      <c r="E60" s="10" t="s">
        <v>82</v>
      </c>
      <c r="F60" s="8">
        <v>3000</v>
      </c>
      <c r="G60" s="8">
        <v>4000</v>
      </c>
      <c r="H60" s="8">
        <v>4000</v>
      </c>
    </row>
    <row r="61" spans="1:8">
      <c r="A61" s="243" t="s">
        <v>34</v>
      </c>
      <c r="B61" s="244" t="s">
        <v>35</v>
      </c>
      <c r="C61" s="245" t="s">
        <v>272</v>
      </c>
      <c r="D61" s="246">
        <f>D62+D63</f>
        <v>192000</v>
      </c>
      <c r="E61" s="245" t="s">
        <v>283</v>
      </c>
      <c r="F61" s="246">
        <v>192000</v>
      </c>
      <c r="G61" s="246">
        <v>192000</v>
      </c>
      <c r="H61" s="246">
        <v>192000</v>
      </c>
    </row>
    <row r="62" spans="1:8">
      <c r="A62" s="239" t="s">
        <v>48</v>
      </c>
      <c r="B62" s="240" t="s">
        <v>49</v>
      </c>
      <c r="C62" s="241" t="s">
        <v>272</v>
      </c>
      <c r="D62" s="242">
        <v>130000</v>
      </c>
      <c r="E62" s="241" t="s">
        <v>283</v>
      </c>
      <c r="F62" s="242">
        <v>130000</v>
      </c>
      <c r="G62" s="242">
        <v>130000</v>
      </c>
      <c r="H62" s="242">
        <v>130000</v>
      </c>
    </row>
    <row r="63" spans="1:8">
      <c r="A63" s="239" t="s">
        <v>50</v>
      </c>
      <c r="B63" s="240" t="s">
        <v>51</v>
      </c>
      <c r="C63" s="241" t="s">
        <v>272</v>
      </c>
      <c r="D63" s="242">
        <v>62000</v>
      </c>
      <c r="E63" s="241" t="s">
        <v>283</v>
      </c>
      <c r="F63" s="242">
        <v>62000</v>
      </c>
      <c r="G63" s="242">
        <v>62000</v>
      </c>
      <c r="H63" s="242">
        <v>62000</v>
      </c>
    </row>
    <row r="64" spans="1:8">
      <c r="A64" s="145" t="s">
        <v>139</v>
      </c>
      <c r="B64" s="11" t="s">
        <v>87</v>
      </c>
      <c r="C64" s="13"/>
      <c r="D64" s="12">
        <f t="shared" ref="D64" si="7">D65+D67+D69+D71</f>
        <v>516500</v>
      </c>
      <c r="E64" s="47">
        <v>11</v>
      </c>
      <c r="F64" s="12">
        <f>F65+F67+F69+F71</f>
        <v>420000</v>
      </c>
      <c r="G64" s="12">
        <f>G65+G67+G69+G71</f>
        <v>610000</v>
      </c>
      <c r="H64" s="12">
        <f>H65+H67+H69+H71</f>
        <v>610000</v>
      </c>
    </row>
    <row r="65" spans="1:8">
      <c r="A65" s="146" t="s">
        <v>34</v>
      </c>
      <c r="B65" s="6" t="s">
        <v>35</v>
      </c>
      <c r="C65" s="5" t="s">
        <v>272</v>
      </c>
      <c r="D65" s="1">
        <v>0</v>
      </c>
      <c r="E65" s="5" t="s">
        <v>0</v>
      </c>
      <c r="F65" s="1">
        <f>F66</f>
        <v>0</v>
      </c>
      <c r="G65" s="1">
        <f>G66</f>
        <v>50000</v>
      </c>
      <c r="H65" s="1">
        <f>H66</f>
        <v>50000</v>
      </c>
    </row>
    <row r="66" spans="1:8">
      <c r="A66" s="147" t="s">
        <v>50</v>
      </c>
      <c r="B66" s="7" t="s">
        <v>51</v>
      </c>
      <c r="C66" s="10" t="s">
        <v>272</v>
      </c>
      <c r="D66" s="8">
        <v>0</v>
      </c>
      <c r="E66" s="10" t="s">
        <v>0</v>
      </c>
      <c r="F66" s="8">
        <v>0</v>
      </c>
      <c r="G66" s="8">
        <v>50000</v>
      </c>
      <c r="H66" s="8">
        <v>50000</v>
      </c>
    </row>
    <row r="67" spans="1:8">
      <c r="A67" s="146" t="s">
        <v>83</v>
      </c>
      <c r="B67" s="6" t="s">
        <v>84</v>
      </c>
      <c r="C67" s="5" t="s">
        <v>272</v>
      </c>
      <c r="D67" s="1">
        <f t="shared" ref="D67:E67" si="8">D68</f>
        <v>251400</v>
      </c>
      <c r="E67" s="219" t="str">
        <f t="shared" si="8"/>
        <v>11</v>
      </c>
      <c r="F67" s="1">
        <f>F68</f>
        <v>260000</v>
      </c>
      <c r="G67" s="1">
        <f>G68</f>
        <v>260000</v>
      </c>
      <c r="H67" s="1">
        <f>H68</f>
        <v>260000</v>
      </c>
    </row>
    <row r="68" spans="1:8">
      <c r="A68" s="147" t="s">
        <v>85</v>
      </c>
      <c r="B68" s="7" t="s">
        <v>86</v>
      </c>
      <c r="C68" s="9" t="s">
        <v>272</v>
      </c>
      <c r="D68" s="8">
        <v>251400</v>
      </c>
      <c r="E68" s="9" t="s">
        <v>0</v>
      </c>
      <c r="F68" s="8">
        <v>260000</v>
      </c>
      <c r="G68" s="8">
        <v>260000</v>
      </c>
      <c r="H68" s="8">
        <v>260000</v>
      </c>
    </row>
    <row r="69" spans="1:8">
      <c r="A69" s="146" t="s">
        <v>88</v>
      </c>
      <c r="B69" s="6" t="s">
        <v>89</v>
      </c>
      <c r="C69" s="5" t="s">
        <v>272</v>
      </c>
      <c r="D69" s="1">
        <f t="shared" ref="D69:E69" si="9">D70</f>
        <v>50000</v>
      </c>
      <c r="E69" s="219" t="str">
        <f t="shared" si="9"/>
        <v>11</v>
      </c>
      <c r="F69" s="1">
        <f>F70</f>
        <v>10000</v>
      </c>
      <c r="G69" s="1">
        <f>G70</f>
        <v>100000</v>
      </c>
      <c r="H69" s="1">
        <f>H70</f>
        <v>100000</v>
      </c>
    </row>
    <row r="70" spans="1:8">
      <c r="A70" s="147" t="s">
        <v>90</v>
      </c>
      <c r="B70" s="7" t="s">
        <v>91</v>
      </c>
      <c r="C70" s="9" t="s">
        <v>272</v>
      </c>
      <c r="D70" s="8">
        <v>50000</v>
      </c>
      <c r="E70" s="9" t="s">
        <v>0</v>
      </c>
      <c r="F70" s="8">
        <v>10000</v>
      </c>
      <c r="G70" s="8">
        <v>100000</v>
      </c>
      <c r="H70" s="8">
        <v>100000</v>
      </c>
    </row>
    <row r="71" spans="1:8">
      <c r="A71" s="146" t="s">
        <v>140</v>
      </c>
      <c r="B71" s="6" t="s">
        <v>141</v>
      </c>
      <c r="C71" s="5" t="s">
        <v>272</v>
      </c>
      <c r="D71" s="1">
        <f t="shared" ref="D71:E71" si="10">D72</f>
        <v>215100</v>
      </c>
      <c r="E71" s="219" t="str">
        <f t="shared" si="10"/>
        <v>11</v>
      </c>
      <c r="F71" s="1">
        <f>F72</f>
        <v>150000</v>
      </c>
      <c r="G71" s="1">
        <f>G72</f>
        <v>200000</v>
      </c>
      <c r="H71" s="1">
        <f>H72</f>
        <v>200000</v>
      </c>
    </row>
    <row r="72" spans="1:8">
      <c r="A72" s="147" t="s">
        <v>142</v>
      </c>
      <c r="B72" s="7" t="s">
        <v>143</v>
      </c>
      <c r="C72" s="9" t="s">
        <v>272</v>
      </c>
      <c r="D72" s="8">
        <v>215100</v>
      </c>
      <c r="E72" s="9" t="s">
        <v>0</v>
      </c>
      <c r="F72" s="8">
        <v>150000</v>
      </c>
      <c r="G72" s="8">
        <v>200000</v>
      </c>
      <c r="H72" s="8">
        <v>200000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2" orientation="landscape" r:id="rId1"/>
  <headerFooter>
    <oddFooter>&amp;CH Z N&amp;R&amp;P</oddFooter>
  </headerFooter>
  <rowBreaks count="1" manualBreakCount="1">
    <brk id="3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3"/>
  <sheetViews>
    <sheetView zoomScaleNormal="100" zoomScaleSheetLayoutView="110" workbookViewId="0">
      <pane ySplit="12" topLeftCell="A40" activePane="bottomLeft" state="frozen"/>
      <selection pane="bottomLeft" activeCell="F64" sqref="F64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2.8554687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362</v>
      </c>
      <c r="G1" s="170" t="s">
        <v>360</v>
      </c>
      <c r="H1" s="170" t="s">
        <v>361</v>
      </c>
    </row>
    <row r="2" spans="1:11" ht="25.5" customHeight="1">
      <c r="A2" s="172" t="s">
        <v>144</v>
      </c>
      <c r="B2" s="176" t="s">
        <v>145</v>
      </c>
      <c r="C2" s="174"/>
      <c r="D2" s="175">
        <v>6000000</v>
      </c>
      <c r="E2" s="174" t="s">
        <v>404</v>
      </c>
      <c r="F2" s="175">
        <f>F13+F56+F62</f>
        <v>5515879</v>
      </c>
      <c r="G2" s="175">
        <f>G13+G56</f>
        <v>6000000</v>
      </c>
      <c r="H2" s="175">
        <f>H13+H56</f>
        <v>6000000</v>
      </c>
    </row>
    <row r="3" spans="1:11" ht="15" customHeight="1">
      <c r="A3" s="280"/>
      <c r="B3" s="280"/>
      <c r="C3" s="281"/>
      <c r="D3" s="35">
        <v>6200000</v>
      </c>
      <c r="E3" s="205">
        <v>11</v>
      </c>
      <c r="F3" s="35">
        <f>F13+F56</f>
        <v>5500000</v>
      </c>
      <c r="G3" s="35">
        <f t="shared" ref="G3:H3" si="0">G13+G56</f>
        <v>6000000</v>
      </c>
      <c r="H3" s="35">
        <f t="shared" si="0"/>
        <v>6000000</v>
      </c>
      <c r="I3" s="41">
        <f>F3+F4+F6+F7+F8+F9+F10+F11</f>
        <v>5515879</v>
      </c>
      <c r="J3" s="95">
        <f t="shared" ref="J3:K3" si="1">G3+G4+G6+G7+G8+G9+G10+G11</f>
        <v>6000000</v>
      </c>
      <c r="K3" s="95">
        <f t="shared" si="1"/>
        <v>6000000</v>
      </c>
    </row>
    <row r="4" spans="1:11">
      <c r="A4" s="282"/>
      <c r="B4" s="282"/>
      <c r="C4" s="283"/>
      <c r="D4" s="35">
        <f>D218+D228+D231+D233+D235+D237+D239+D241+D244+D247+D256+D259+D261+D264+D268+D271+D273+D284+D286+D288+D291+D300+D304+D306+D309+D312+D317+D320+D322</f>
        <v>0</v>
      </c>
      <c r="E4" s="34">
        <v>12</v>
      </c>
      <c r="F4" s="35">
        <v>0</v>
      </c>
      <c r="G4" s="35">
        <v>0</v>
      </c>
      <c r="H4" s="35">
        <v>0</v>
      </c>
      <c r="I4" s="95"/>
      <c r="J4" s="95"/>
      <c r="K4" s="95"/>
    </row>
    <row r="5" spans="1:11">
      <c r="A5" s="282"/>
      <c r="B5" s="282"/>
      <c r="C5" s="283"/>
      <c r="D5" s="51">
        <f>D3+D4</f>
        <v>6200000</v>
      </c>
      <c r="E5" s="52" t="s">
        <v>328</v>
      </c>
      <c r="F5" s="51">
        <f>F3+F4</f>
        <v>5500000</v>
      </c>
      <c r="G5" s="51">
        <f>G3+G4</f>
        <v>6000000</v>
      </c>
      <c r="H5" s="51">
        <f t="shared" ref="H5" si="2">H3+H4</f>
        <v>6000000</v>
      </c>
      <c r="I5" s="95"/>
      <c r="J5" s="95"/>
      <c r="K5" s="95"/>
    </row>
    <row r="6" spans="1:11">
      <c r="A6" s="282"/>
      <c r="B6" s="282"/>
      <c r="C6" s="283"/>
      <c r="D6" s="35">
        <v>0</v>
      </c>
      <c r="E6" s="34" t="s">
        <v>261</v>
      </c>
      <c r="F6" s="35">
        <v>0</v>
      </c>
      <c r="G6" s="35">
        <v>0</v>
      </c>
      <c r="H6" s="35">
        <v>0</v>
      </c>
      <c r="I6" s="95"/>
      <c r="J6" s="95"/>
      <c r="K6" s="95"/>
    </row>
    <row r="7" spans="1:11">
      <c r="A7" s="282"/>
      <c r="B7" s="282"/>
      <c r="C7" s="283"/>
      <c r="D7" s="35">
        <v>0</v>
      </c>
      <c r="E7" s="34" t="s">
        <v>283</v>
      </c>
      <c r="F7" s="35">
        <v>0</v>
      </c>
      <c r="G7" s="35">
        <v>0</v>
      </c>
      <c r="H7" s="35">
        <v>0</v>
      </c>
      <c r="I7" s="95"/>
      <c r="J7" s="95"/>
      <c r="K7" s="95"/>
    </row>
    <row r="8" spans="1:11">
      <c r="A8" s="282"/>
      <c r="B8" s="282"/>
      <c r="C8" s="283"/>
      <c r="D8" s="35">
        <f>D152</f>
        <v>0</v>
      </c>
      <c r="E8" s="34" t="s">
        <v>320</v>
      </c>
      <c r="F8" s="35">
        <f>F61</f>
        <v>15879</v>
      </c>
      <c r="G8" s="35">
        <f t="shared" ref="G8:H8" si="3">G61</f>
        <v>0</v>
      </c>
      <c r="H8" s="35">
        <f t="shared" si="3"/>
        <v>0</v>
      </c>
      <c r="I8" s="95"/>
      <c r="J8" s="95"/>
      <c r="K8" s="95"/>
    </row>
    <row r="9" spans="1:11">
      <c r="A9" s="282"/>
      <c r="B9" s="282"/>
      <c r="C9" s="283"/>
      <c r="D9" s="35">
        <f>D148</f>
        <v>0</v>
      </c>
      <c r="E9" s="34" t="s">
        <v>325</v>
      </c>
      <c r="F9" s="35">
        <v>0</v>
      </c>
      <c r="G9" s="35">
        <v>0</v>
      </c>
      <c r="H9" s="35">
        <v>0</v>
      </c>
      <c r="I9" s="95"/>
      <c r="J9" s="95"/>
      <c r="K9" s="95"/>
    </row>
    <row r="10" spans="1:11">
      <c r="A10" s="282"/>
      <c r="B10" s="282"/>
      <c r="C10" s="283"/>
      <c r="D10" s="35">
        <f>D257+D260+D262+D265+D269+D272+D274+D285+D287+D289+D292+D294+D295+D297+D298+D301+D305+D307+D310+D313</f>
        <v>0</v>
      </c>
      <c r="E10" s="34" t="s">
        <v>282</v>
      </c>
      <c r="F10" s="35">
        <v>0</v>
      </c>
      <c r="G10" s="35">
        <v>0</v>
      </c>
      <c r="H10" s="35">
        <v>0</v>
      </c>
      <c r="I10" s="95"/>
      <c r="J10" s="95"/>
      <c r="K10" s="95"/>
    </row>
    <row r="11" spans="1:11">
      <c r="A11" s="292"/>
      <c r="B11" s="292"/>
      <c r="C11" s="293"/>
      <c r="D11" s="35">
        <f>D250</f>
        <v>0</v>
      </c>
      <c r="E11" s="34" t="s">
        <v>395</v>
      </c>
      <c r="F11" s="35">
        <v>0</v>
      </c>
      <c r="G11" s="35">
        <v>0</v>
      </c>
      <c r="H11" s="35">
        <v>0</v>
      </c>
      <c r="I11" s="95"/>
      <c r="J11" s="95"/>
      <c r="K11" s="95"/>
    </row>
    <row r="12" spans="1:11">
      <c r="A12" s="290" t="s">
        <v>273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146</v>
      </c>
      <c r="B13" s="11" t="s">
        <v>147</v>
      </c>
      <c r="C13" s="13"/>
      <c r="D13" s="12">
        <v>5930000</v>
      </c>
      <c r="E13" s="13" t="s">
        <v>0</v>
      </c>
      <c r="F13" s="12">
        <f>F14+F17+F19+F22+F26+F32+F41+F43+F50+F53</f>
        <v>5460000</v>
      </c>
      <c r="G13" s="12">
        <f>G14+G17+G19+G22+G26+G32+G41+G43+G50+G53</f>
        <v>5960000</v>
      </c>
      <c r="H13" s="12">
        <f>H14+H17+H19+H22+H26+H32+H41+H43+H50+H53</f>
        <v>5960000</v>
      </c>
    </row>
    <row r="14" spans="1:11">
      <c r="A14" s="146" t="s">
        <v>1</v>
      </c>
      <c r="B14" s="6" t="s">
        <v>2</v>
      </c>
      <c r="C14" s="5" t="s">
        <v>272</v>
      </c>
      <c r="D14" s="1">
        <v>1847300</v>
      </c>
      <c r="E14" s="5" t="s">
        <v>0</v>
      </c>
      <c r="F14" s="1">
        <f>F15+F16</f>
        <v>2555000</v>
      </c>
      <c r="G14" s="1">
        <f>G15+G16</f>
        <v>2605000</v>
      </c>
      <c r="H14" s="1">
        <f>H15+H16</f>
        <v>2605000</v>
      </c>
    </row>
    <row r="15" spans="1:11">
      <c r="A15" s="154" t="s">
        <v>3</v>
      </c>
      <c r="B15" s="2" t="s">
        <v>4</v>
      </c>
      <c r="C15" s="4" t="s">
        <v>272</v>
      </c>
      <c r="D15" s="3">
        <v>2028300</v>
      </c>
      <c r="E15" s="4" t="s">
        <v>0</v>
      </c>
      <c r="F15" s="3">
        <v>2550000</v>
      </c>
      <c r="G15" s="3">
        <v>2600000</v>
      </c>
      <c r="H15" s="3">
        <v>2600000</v>
      </c>
    </row>
    <row r="16" spans="1:11">
      <c r="A16" s="154" t="s">
        <v>5</v>
      </c>
      <c r="B16" s="2" t="s">
        <v>6</v>
      </c>
      <c r="C16" s="4" t="s">
        <v>272</v>
      </c>
      <c r="D16" s="3">
        <v>5000</v>
      </c>
      <c r="E16" s="4" t="s">
        <v>0</v>
      </c>
      <c r="F16" s="3">
        <v>5000</v>
      </c>
      <c r="G16" s="3">
        <v>5000</v>
      </c>
      <c r="H16" s="3">
        <v>5000</v>
      </c>
    </row>
    <row r="17" spans="1:8">
      <c r="A17" s="146" t="s">
        <v>7</v>
      </c>
      <c r="B17" s="6" t="s">
        <v>8</v>
      </c>
      <c r="C17" s="5" t="s">
        <v>272</v>
      </c>
      <c r="D17" s="1">
        <v>35000</v>
      </c>
      <c r="E17" s="5" t="s">
        <v>0</v>
      </c>
      <c r="F17" s="1">
        <f>F18</f>
        <v>113500</v>
      </c>
      <c r="G17" s="1">
        <f>G18</f>
        <v>113500</v>
      </c>
      <c r="H17" s="1">
        <f>H18</f>
        <v>113500</v>
      </c>
    </row>
    <row r="18" spans="1:8">
      <c r="A18" s="154" t="s">
        <v>9</v>
      </c>
      <c r="B18" s="2" t="s">
        <v>8</v>
      </c>
      <c r="C18" s="4" t="s">
        <v>272</v>
      </c>
      <c r="D18" s="3">
        <v>113500</v>
      </c>
      <c r="E18" s="4" t="s">
        <v>0</v>
      </c>
      <c r="F18" s="3">
        <v>113500</v>
      </c>
      <c r="G18" s="3">
        <v>113500</v>
      </c>
      <c r="H18" s="3">
        <v>113500</v>
      </c>
    </row>
    <row r="19" spans="1:8">
      <c r="A19" s="146" t="s">
        <v>10</v>
      </c>
      <c r="B19" s="6" t="s">
        <v>11</v>
      </c>
      <c r="C19" s="5" t="s">
        <v>272</v>
      </c>
      <c r="D19" s="1">
        <v>317700</v>
      </c>
      <c r="E19" s="5" t="s">
        <v>0</v>
      </c>
      <c r="F19" s="1">
        <f>F20+F21</f>
        <v>441200</v>
      </c>
      <c r="G19" s="1">
        <f>G20+G21</f>
        <v>448500</v>
      </c>
      <c r="H19" s="1">
        <f>H20+H21</f>
        <v>448500</v>
      </c>
    </row>
    <row r="20" spans="1:8">
      <c r="A20" s="154" t="s">
        <v>12</v>
      </c>
      <c r="B20" s="2" t="s">
        <v>13</v>
      </c>
      <c r="C20" s="4" t="s">
        <v>272</v>
      </c>
      <c r="D20" s="3">
        <v>315800</v>
      </c>
      <c r="E20" s="4" t="s">
        <v>0</v>
      </c>
      <c r="F20" s="3">
        <v>385000</v>
      </c>
      <c r="G20" s="3">
        <v>391000</v>
      </c>
      <c r="H20" s="3">
        <v>391000</v>
      </c>
    </row>
    <row r="21" spans="1:8">
      <c r="A21" s="154" t="s">
        <v>14</v>
      </c>
      <c r="B21" s="2" t="s">
        <v>15</v>
      </c>
      <c r="C21" s="4" t="s">
        <v>272</v>
      </c>
      <c r="D21" s="3">
        <v>34900</v>
      </c>
      <c r="E21" s="4" t="s">
        <v>0</v>
      </c>
      <c r="F21" s="3">
        <v>56200</v>
      </c>
      <c r="G21" s="3">
        <v>57500</v>
      </c>
      <c r="H21" s="3">
        <v>57500</v>
      </c>
    </row>
    <row r="22" spans="1:8">
      <c r="A22" s="146" t="s">
        <v>16</v>
      </c>
      <c r="B22" s="6" t="s">
        <v>17</v>
      </c>
      <c r="C22" s="5" t="s">
        <v>272</v>
      </c>
      <c r="D22" s="1">
        <v>380000</v>
      </c>
      <c r="E22" s="5" t="s">
        <v>0</v>
      </c>
      <c r="F22" s="1">
        <f>F23+F24+F25</f>
        <v>295000</v>
      </c>
      <c r="G22" s="1">
        <f>G23+G24+G25</f>
        <v>315000</v>
      </c>
      <c r="H22" s="1">
        <f>H23+H24+H25</f>
        <v>315000</v>
      </c>
    </row>
    <row r="23" spans="1:8">
      <c r="A23" s="154" t="s">
        <v>18</v>
      </c>
      <c r="B23" s="2" t="s">
        <v>19</v>
      </c>
      <c r="C23" s="4" t="s">
        <v>272</v>
      </c>
      <c r="D23" s="3">
        <v>210000</v>
      </c>
      <c r="E23" s="4" t="s">
        <v>0</v>
      </c>
      <c r="F23" s="3">
        <v>180000</v>
      </c>
      <c r="G23" s="3">
        <v>200000</v>
      </c>
      <c r="H23" s="3">
        <v>200000</v>
      </c>
    </row>
    <row r="24" spans="1:8">
      <c r="A24" s="154" t="s">
        <v>20</v>
      </c>
      <c r="B24" s="2" t="s">
        <v>21</v>
      </c>
      <c r="C24" s="4" t="s">
        <v>272</v>
      </c>
      <c r="D24" s="3">
        <v>65000</v>
      </c>
      <c r="E24" s="4" t="s">
        <v>0</v>
      </c>
      <c r="F24" s="3">
        <v>75000</v>
      </c>
      <c r="G24" s="3">
        <v>75000</v>
      </c>
      <c r="H24" s="3">
        <v>75000</v>
      </c>
    </row>
    <row r="25" spans="1:8">
      <c r="A25" s="154" t="s">
        <v>22</v>
      </c>
      <c r="B25" s="2" t="s">
        <v>23</v>
      </c>
      <c r="C25" s="4" t="s">
        <v>272</v>
      </c>
      <c r="D25" s="3">
        <v>40000</v>
      </c>
      <c r="E25" s="4" t="s">
        <v>0</v>
      </c>
      <c r="F25" s="3">
        <v>40000</v>
      </c>
      <c r="G25" s="3">
        <v>40000</v>
      </c>
      <c r="H25" s="3">
        <v>40000</v>
      </c>
    </row>
    <row r="26" spans="1:8">
      <c r="A26" s="146" t="s">
        <v>24</v>
      </c>
      <c r="B26" s="6" t="s">
        <v>25</v>
      </c>
      <c r="C26" s="5" t="s">
        <v>272</v>
      </c>
      <c r="D26" s="1">
        <v>115000</v>
      </c>
      <c r="E26" s="5" t="s">
        <v>0</v>
      </c>
      <c r="F26" s="1">
        <f>F27+F28+F29+F30+F31</f>
        <v>70000</v>
      </c>
      <c r="G26" s="1">
        <f>G27+G28+G29+G30+G31</f>
        <v>70000</v>
      </c>
      <c r="H26" s="1">
        <f>H27+H28+H29+H30+H31</f>
        <v>70000</v>
      </c>
    </row>
    <row r="27" spans="1:8">
      <c r="A27" s="154" t="s">
        <v>26</v>
      </c>
      <c r="B27" s="2" t="s">
        <v>27</v>
      </c>
      <c r="C27" s="4" t="s">
        <v>272</v>
      </c>
      <c r="D27" s="3">
        <v>35000</v>
      </c>
      <c r="E27" s="4" t="s">
        <v>0</v>
      </c>
      <c r="F27" s="3">
        <v>35000</v>
      </c>
      <c r="G27" s="3">
        <v>35000</v>
      </c>
      <c r="H27" s="3">
        <v>35000</v>
      </c>
    </row>
    <row r="28" spans="1:8">
      <c r="A28" s="154" t="s">
        <v>121</v>
      </c>
      <c r="B28" s="2" t="s">
        <v>122</v>
      </c>
      <c r="C28" s="4" t="s">
        <v>272</v>
      </c>
      <c r="D28" s="3">
        <v>5000</v>
      </c>
      <c r="E28" s="4" t="s">
        <v>0</v>
      </c>
      <c r="F28" s="3">
        <v>5000</v>
      </c>
      <c r="G28" s="3">
        <v>5000</v>
      </c>
      <c r="H28" s="3">
        <v>5000</v>
      </c>
    </row>
    <row r="29" spans="1:8">
      <c r="A29" s="154" t="s">
        <v>28</v>
      </c>
      <c r="B29" s="2" t="s">
        <v>29</v>
      </c>
      <c r="C29" s="4" t="s">
        <v>272</v>
      </c>
      <c r="D29" s="3">
        <v>20000</v>
      </c>
      <c r="E29" s="4" t="s">
        <v>0</v>
      </c>
      <c r="F29" s="3">
        <v>20000</v>
      </c>
      <c r="G29" s="3">
        <v>20000</v>
      </c>
      <c r="H29" s="3">
        <v>20000</v>
      </c>
    </row>
    <row r="30" spans="1:8">
      <c r="A30" s="154" t="s">
        <v>30</v>
      </c>
      <c r="B30" s="2" t="s">
        <v>31</v>
      </c>
      <c r="C30" s="4" t="s">
        <v>272</v>
      </c>
      <c r="D30" s="3">
        <v>5000</v>
      </c>
      <c r="E30" s="4" t="s">
        <v>0</v>
      </c>
      <c r="F30" s="3">
        <v>5000</v>
      </c>
      <c r="G30" s="3">
        <v>5000</v>
      </c>
      <c r="H30" s="3">
        <v>5000</v>
      </c>
    </row>
    <row r="31" spans="1:8">
      <c r="A31" s="154" t="s">
        <v>32</v>
      </c>
      <c r="B31" s="2" t="s">
        <v>33</v>
      </c>
      <c r="C31" s="4" t="s">
        <v>272</v>
      </c>
      <c r="D31" s="3">
        <v>0</v>
      </c>
      <c r="E31" s="4" t="s">
        <v>0</v>
      </c>
      <c r="F31" s="3">
        <v>5000</v>
      </c>
      <c r="G31" s="3">
        <v>5000</v>
      </c>
      <c r="H31" s="3">
        <v>5000</v>
      </c>
    </row>
    <row r="32" spans="1:8">
      <c r="A32" s="146" t="s">
        <v>34</v>
      </c>
      <c r="B32" s="6" t="s">
        <v>35</v>
      </c>
      <c r="C32" s="5" t="s">
        <v>272</v>
      </c>
      <c r="D32" s="1">
        <v>2685000</v>
      </c>
      <c r="E32" s="5" t="s">
        <v>0</v>
      </c>
      <c r="F32" s="1">
        <f>F33+F34+F35+F36+F37+F38+F39+F40</f>
        <v>1563280</v>
      </c>
      <c r="G32" s="1">
        <f>G33+G34+G35+G36+G37+G38+G39+G40</f>
        <v>1965980</v>
      </c>
      <c r="H32" s="1">
        <f>H33+H34+H35+H36+H37+H38+H39+H40</f>
        <v>1965980</v>
      </c>
    </row>
    <row r="33" spans="1:8">
      <c r="A33" s="154" t="s">
        <v>36</v>
      </c>
      <c r="B33" s="2" t="s">
        <v>37</v>
      </c>
      <c r="C33" s="4" t="s">
        <v>272</v>
      </c>
      <c r="D33" s="3">
        <v>60000</v>
      </c>
      <c r="E33" s="4" t="s">
        <v>0</v>
      </c>
      <c r="F33" s="3">
        <v>60000</v>
      </c>
      <c r="G33" s="3">
        <v>60000</v>
      </c>
      <c r="H33" s="3">
        <v>60000</v>
      </c>
    </row>
    <row r="34" spans="1:8">
      <c r="A34" s="154" t="s">
        <v>38</v>
      </c>
      <c r="B34" s="2" t="s">
        <v>39</v>
      </c>
      <c r="C34" s="4" t="s">
        <v>272</v>
      </c>
      <c r="D34" s="3">
        <v>50000</v>
      </c>
      <c r="E34" s="4" t="s">
        <v>0</v>
      </c>
      <c r="F34" s="3">
        <v>50000</v>
      </c>
      <c r="G34" s="3">
        <v>50000</v>
      </c>
      <c r="H34" s="3">
        <v>50000</v>
      </c>
    </row>
    <row r="35" spans="1:8">
      <c r="A35" s="154" t="s">
        <v>40</v>
      </c>
      <c r="B35" s="2" t="s">
        <v>41</v>
      </c>
      <c r="C35" s="4" t="s">
        <v>272</v>
      </c>
      <c r="D35" s="3">
        <v>30000</v>
      </c>
      <c r="E35" s="4" t="s">
        <v>0</v>
      </c>
      <c r="F35" s="3">
        <v>10000</v>
      </c>
      <c r="G35" s="3">
        <v>10000</v>
      </c>
      <c r="H35" s="3">
        <v>10000</v>
      </c>
    </row>
    <row r="36" spans="1:8">
      <c r="A36" s="154" t="s">
        <v>44</v>
      </c>
      <c r="B36" s="2" t="s">
        <v>45</v>
      </c>
      <c r="C36" s="4" t="s">
        <v>272</v>
      </c>
      <c r="D36" s="3">
        <v>15000</v>
      </c>
      <c r="E36" s="4" t="s">
        <v>0</v>
      </c>
      <c r="F36" s="3">
        <v>50000</v>
      </c>
      <c r="G36" s="3">
        <v>50000</v>
      </c>
      <c r="H36" s="3">
        <v>50000</v>
      </c>
    </row>
    <row r="37" spans="1:8">
      <c r="A37" s="154" t="s">
        <v>46</v>
      </c>
      <c r="B37" s="2" t="s">
        <v>47</v>
      </c>
      <c r="C37" s="4" t="s">
        <v>272</v>
      </c>
      <c r="D37" s="3">
        <v>20000</v>
      </c>
      <c r="E37" s="4" t="s">
        <v>0</v>
      </c>
      <c r="F37" s="3">
        <v>20000</v>
      </c>
      <c r="G37" s="3">
        <v>20000</v>
      </c>
      <c r="H37" s="3">
        <v>20000</v>
      </c>
    </row>
    <row r="38" spans="1:8">
      <c r="A38" s="154" t="s">
        <v>48</v>
      </c>
      <c r="B38" s="2" t="s">
        <v>49</v>
      </c>
      <c r="C38" s="4" t="s">
        <v>272</v>
      </c>
      <c r="D38" s="3">
        <v>2414301</v>
      </c>
      <c r="E38" s="4" t="s">
        <v>0</v>
      </c>
      <c r="F38" s="3">
        <v>1173280</v>
      </c>
      <c r="G38" s="3">
        <v>1575980</v>
      </c>
      <c r="H38" s="3">
        <v>1575980</v>
      </c>
    </row>
    <row r="39" spans="1:8">
      <c r="A39" s="154" t="s">
        <v>50</v>
      </c>
      <c r="B39" s="2" t="s">
        <v>51</v>
      </c>
      <c r="C39" s="4" t="s">
        <v>272</v>
      </c>
      <c r="D39" s="3">
        <v>120000</v>
      </c>
      <c r="E39" s="4" t="s">
        <v>0</v>
      </c>
      <c r="F39" s="3">
        <v>120000</v>
      </c>
      <c r="G39" s="3">
        <v>120000</v>
      </c>
      <c r="H39" s="3">
        <v>120000</v>
      </c>
    </row>
    <row r="40" spans="1:8">
      <c r="A40" s="154" t="s">
        <v>52</v>
      </c>
      <c r="B40" s="2" t="s">
        <v>53</v>
      </c>
      <c r="C40" s="4" t="s">
        <v>272</v>
      </c>
      <c r="D40" s="3">
        <v>70000</v>
      </c>
      <c r="E40" s="4" t="s">
        <v>0</v>
      </c>
      <c r="F40" s="3">
        <v>80000</v>
      </c>
      <c r="G40" s="3">
        <v>80000</v>
      </c>
      <c r="H40" s="3">
        <v>80000</v>
      </c>
    </row>
    <row r="41" spans="1:8">
      <c r="A41" s="146" t="s">
        <v>54</v>
      </c>
      <c r="B41" s="6" t="s">
        <v>55</v>
      </c>
      <c r="C41" s="5" t="s">
        <v>272</v>
      </c>
      <c r="D41" s="1">
        <v>200000</v>
      </c>
      <c r="E41" s="5" t="s">
        <v>0</v>
      </c>
      <c r="F41" s="1">
        <f>F42</f>
        <v>110000</v>
      </c>
      <c r="G41" s="1">
        <f>G42</f>
        <v>130000</v>
      </c>
      <c r="H41" s="1">
        <f>H42</f>
        <v>130000</v>
      </c>
    </row>
    <row r="42" spans="1:8">
      <c r="A42" s="154" t="s">
        <v>56</v>
      </c>
      <c r="B42" s="2" t="s">
        <v>55</v>
      </c>
      <c r="C42" s="4" t="s">
        <v>272</v>
      </c>
      <c r="D42" s="3">
        <v>200000</v>
      </c>
      <c r="E42" s="4" t="s">
        <v>0</v>
      </c>
      <c r="F42" s="3">
        <v>110000</v>
      </c>
      <c r="G42" s="3">
        <v>130000</v>
      </c>
      <c r="H42" s="3">
        <v>130000</v>
      </c>
    </row>
    <row r="43" spans="1:8">
      <c r="A43" s="146" t="s">
        <v>57</v>
      </c>
      <c r="B43" s="6" t="s">
        <v>58</v>
      </c>
      <c r="C43" s="5" t="s">
        <v>272</v>
      </c>
      <c r="D43" s="1">
        <v>319950</v>
      </c>
      <c r="E43" s="5" t="s">
        <v>0</v>
      </c>
      <c r="F43" s="1">
        <f>F44+F45+F46+F47+F49+F48</f>
        <v>292000</v>
      </c>
      <c r="G43" s="1">
        <f>G44+G45+G46+G47+G49+G48</f>
        <v>292000</v>
      </c>
      <c r="H43" s="1">
        <f>H44+H45+H46+H47+H49+H48</f>
        <v>292000</v>
      </c>
    </row>
    <row r="44" spans="1:8">
      <c r="A44" s="154" t="s">
        <v>59</v>
      </c>
      <c r="B44" s="2" t="s">
        <v>60</v>
      </c>
      <c r="C44" s="4" t="s">
        <v>272</v>
      </c>
      <c r="D44" s="3">
        <v>122000</v>
      </c>
      <c r="E44" s="4" t="s">
        <v>0</v>
      </c>
      <c r="F44" s="3">
        <v>120000</v>
      </c>
      <c r="G44" s="3">
        <v>120000</v>
      </c>
      <c r="H44" s="3">
        <v>120000</v>
      </c>
    </row>
    <row r="45" spans="1:8">
      <c r="A45" s="154" t="s">
        <v>61</v>
      </c>
      <c r="B45" s="2" t="s">
        <v>62</v>
      </c>
      <c r="C45" s="4" t="s">
        <v>272</v>
      </c>
      <c r="D45" s="3">
        <v>9000</v>
      </c>
      <c r="E45" s="4" t="s">
        <v>0</v>
      </c>
      <c r="F45" s="3">
        <v>8000</v>
      </c>
      <c r="G45" s="3">
        <v>8000</v>
      </c>
      <c r="H45" s="3">
        <v>8000</v>
      </c>
    </row>
    <row r="46" spans="1:8">
      <c r="A46" s="154" t="s">
        <v>63</v>
      </c>
      <c r="B46" s="2" t="s">
        <v>64</v>
      </c>
      <c r="C46" s="4" t="s">
        <v>272</v>
      </c>
      <c r="D46" s="3">
        <v>16950</v>
      </c>
      <c r="E46" s="4" t="s">
        <v>0</v>
      </c>
      <c r="F46" s="3">
        <v>10000</v>
      </c>
      <c r="G46" s="3">
        <v>10000</v>
      </c>
      <c r="H46" s="3">
        <v>10000</v>
      </c>
    </row>
    <row r="47" spans="1:8">
      <c r="A47" s="154" t="s">
        <v>65</v>
      </c>
      <c r="B47" s="2" t="s">
        <v>66</v>
      </c>
      <c r="C47" s="4" t="s">
        <v>272</v>
      </c>
      <c r="D47" s="3">
        <v>170000</v>
      </c>
      <c r="E47" s="4" t="s">
        <v>0</v>
      </c>
      <c r="F47" s="3">
        <v>150000</v>
      </c>
      <c r="G47" s="3">
        <v>150000</v>
      </c>
      <c r="H47" s="3">
        <v>150000</v>
      </c>
    </row>
    <row r="48" spans="1:8">
      <c r="A48" s="154" t="s">
        <v>67</v>
      </c>
      <c r="B48" s="2" t="s">
        <v>68</v>
      </c>
      <c r="C48" s="4" t="s">
        <v>272</v>
      </c>
      <c r="D48" s="3">
        <v>0</v>
      </c>
      <c r="E48" s="4" t="s">
        <v>0</v>
      </c>
      <c r="F48" s="3">
        <v>3000</v>
      </c>
      <c r="G48" s="3">
        <v>3000</v>
      </c>
      <c r="H48" s="3">
        <v>3000</v>
      </c>
    </row>
    <row r="49" spans="1:8">
      <c r="A49" s="154" t="s">
        <v>69</v>
      </c>
      <c r="B49" s="2" t="s">
        <v>58</v>
      </c>
      <c r="C49" s="4" t="s">
        <v>272</v>
      </c>
      <c r="D49" s="3">
        <v>2000</v>
      </c>
      <c r="E49" s="4" t="s">
        <v>0</v>
      </c>
      <c r="F49" s="3">
        <v>1000</v>
      </c>
      <c r="G49" s="3">
        <v>1000</v>
      </c>
      <c r="H49" s="3">
        <v>1000</v>
      </c>
    </row>
    <row r="50" spans="1:8">
      <c r="A50" s="146" t="s">
        <v>70</v>
      </c>
      <c r="B50" s="6" t="s">
        <v>71</v>
      </c>
      <c r="C50" s="5" t="s">
        <v>272</v>
      </c>
      <c r="D50" s="1">
        <v>15050</v>
      </c>
      <c r="E50" s="5" t="s">
        <v>0</v>
      </c>
      <c r="F50" s="1">
        <f>F51+F52</f>
        <v>10020</v>
      </c>
      <c r="G50" s="1">
        <f>G51+G52</f>
        <v>10020</v>
      </c>
      <c r="H50" s="1">
        <f>H51+H52</f>
        <v>10020</v>
      </c>
    </row>
    <row r="51" spans="1:8">
      <c r="A51" s="154" t="s">
        <v>72</v>
      </c>
      <c r="B51" s="2" t="s">
        <v>73</v>
      </c>
      <c r="C51" s="4" t="s">
        <v>272</v>
      </c>
      <c r="D51" s="3">
        <v>8000</v>
      </c>
      <c r="E51" s="4" t="s">
        <v>0</v>
      </c>
      <c r="F51" s="3">
        <v>10000</v>
      </c>
      <c r="G51" s="3">
        <v>10000</v>
      </c>
      <c r="H51" s="3">
        <v>10000</v>
      </c>
    </row>
    <row r="52" spans="1:8">
      <c r="A52" s="154" t="s">
        <v>74</v>
      </c>
      <c r="B52" s="2" t="s">
        <v>75</v>
      </c>
      <c r="C52" s="4" t="s">
        <v>272</v>
      </c>
      <c r="D52" s="3">
        <v>50</v>
      </c>
      <c r="E52" s="4" t="s">
        <v>0</v>
      </c>
      <c r="F52" s="3">
        <v>20</v>
      </c>
      <c r="G52" s="3">
        <v>20</v>
      </c>
      <c r="H52" s="3">
        <v>20</v>
      </c>
    </row>
    <row r="53" spans="1:8">
      <c r="A53" s="146" t="s">
        <v>88</v>
      </c>
      <c r="B53" s="6" t="s">
        <v>89</v>
      </c>
      <c r="C53" s="5" t="s">
        <v>272</v>
      </c>
      <c r="D53" s="1">
        <v>15000</v>
      </c>
      <c r="E53" s="5" t="s">
        <v>0</v>
      </c>
      <c r="F53" s="1">
        <f>F54+F55</f>
        <v>10000</v>
      </c>
      <c r="G53" s="1">
        <f>G54+G55</f>
        <v>10000</v>
      </c>
      <c r="H53" s="1">
        <f>H54+H55</f>
        <v>10000</v>
      </c>
    </row>
    <row r="54" spans="1:8">
      <c r="A54" s="154" t="s">
        <v>90</v>
      </c>
      <c r="B54" s="2" t="s">
        <v>91</v>
      </c>
      <c r="C54" s="4" t="s">
        <v>272</v>
      </c>
      <c r="D54" s="3">
        <v>5000</v>
      </c>
      <c r="E54" s="4" t="s">
        <v>0</v>
      </c>
      <c r="F54" s="3">
        <v>5000</v>
      </c>
      <c r="G54" s="3">
        <v>5000</v>
      </c>
      <c r="H54" s="3">
        <v>5000</v>
      </c>
    </row>
    <row r="55" spans="1:8">
      <c r="A55" s="154" t="s">
        <v>94</v>
      </c>
      <c r="B55" s="2" t="s">
        <v>95</v>
      </c>
      <c r="C55" s="4" t="s">
        <v>272</v>
      </c>
      <c r="D55" s="3">
        <v>5000</v>
      </c>
      <c r="E55" s="4" t="s">
        <v>0</v>
      </c>
      <c r="F55" s="3">
        <v>5000</v>
      </c>
      <c r="G55" s="3">
        <v>5000</v>
      </c>
      <c r="H55" s="3">
        <v>5000</v>
      </c>
    </row>
    <row r="56" spans="1:8">
      <c r="A56" s="145" t="s">
        <v>148</v>
      </c>
      <c r="B56" s="11" t="s">
        <v>87</v>
      </c>
      <c r="C56" s="13" t="s">
        <v>272</v>
      </c>
      <c r="D56" s="12">
        <v>70000</v>
      </c>
      <c r="E56" s="13" t="s">
        <v>0</v>
      </c>
      <c r="F56" s="12">
        <f>F57+F59</f>
        <v>40000</v>
      </c>
      <c r="G56" s="12">
        <f>G57+G59</f>
        <v>40000</v>
      </c>
      <c r="H56" s="12">
        <f>H57+H59</f>
        <v>40000</v>
      </c>
    </row>
    <row r="57" spans="1:8">
      <c r="A57" s="146" t="s">
        <v>88</v>
      </c>
      <c r="B57" s="6" t="s">
        <v>89</v>
      </c>
      <c r="C57" s="5" t="s">
        <v>272</v>
      </c>
      <c r="D57" s="1">
        <v>40000</v>
      </c>
      <c r="E57" s="5" t="s">
        <v>0</v>
      </c>
      <c r="F57" s="1">
        <f>F58</f>
        <v>10000</v>
      </c>
      <c r="G57" s="1">
        <f>G58</f>
        <v>10000</v>
      </c>
      <c r="H57" s="1">
        <f>H58</f>
        <v>10000</v>
      </c>
    </row>
    <row r="58" spans="1:8">
      <c r="A58" s="154" t="s">
        <v>90</v>
      </c>
      <c r="B58" s="2" t="s">
        <v>91</v>
      </c>
      <c r="C58" s="4" t="s">
        <v>272</v>
      </c>
      <c r="D58" s="3">
        <v>5199</v>
      </c>
      <c r="E58" s="4" t="s">
        <v>0</v>
      </c>
      <c r="F58" s="3">
        <v>10000</v>
      </c>
      <c r="G58" s="3">
        <v>10000</v>
      </c>
      <c r="H58" s="3">
        <v>10000</v>
      </c>
    </row>
    <row r="59" spans="1:8">
      <c r="A59" s="146" t="s">
        <v>140</v>
      </c>
      <c r="B59" s="6" t="s">
        <v>141</v>
      </c>
      <c r="C59" s="5" t="s">
        <v>272</v>
      </c>
      <c r="D59" s="1">
        <v>30000</v>
      </c>
      <c r="E59" s="5" t="s">
        <v>0</v>
      </c>
      <c r="F59" s="1">
        <f>F60</f>
        <v>30000</v>
      </c>
      <c r="G59" s="1">
        <f>G60</f>
        <v>30000</v>
      </c>
      <c r="H59" s="1">
        <f>H60</f>
        <v>30000</v>
      </c>
    </row>
    <row r="60" spans="1:8">
      <c r="A60" s="111" t="s">
        <v>142</v>
      </c>
      <c r="B60" s="14" t="s">
        <v>143</v>
      </c>
      <c r="C60" s="230" t="s">
        <v>272</v>
      </c>
      <c r="D60" s="15">
        <v>0</v>
      </c>
      <c r="E60" s="230" t="s">
        <v>0</v>
      </c>
      <c r="F60" s="15">
        <v>30000</v>
      </c>
      <c r="G60" s="15">
        <v>30000</v>
      </c>
      <c r="H60" s="15">
        <v>30000</v>
      </c>
    </row>
    <row r="61" spans="1:8">
      <c r="A61" s="145" t="s">
        <v>146</v>
      </c>
      <c r="B61" s="11" t="s">
        <v>147</v>
      </c>
      <c r="C61" s="13"/>
      <c r="D61" s="12"/>
      <c r="E61" s="13" t="s">
        <v>320</v>
      </c>
      <c r="F61" s="12">
        <f>F62</f>
        <v>15879</v>
      </c>
      <c r="G61" s="12">
        <f t="shared" ref="G61:H61" si="4">G62</f>
        <v>0</v>
      </c>
      <c r="H61" s="12">
        <f t="shared" si="4"/>
        <v>0</v>
      </c>
    </row>
    <row r="62" spans="1:8">
      <c r="A62" s="146" t="s">
        <v>54</v>
      </c>
      <c r="B62" s="6" t="s">
        <v>55</v>
      </c>
      <c r="C62" s="5" t="s">
        <v>272</v>
      </c>
      <c r="D62" s="1">
        <v>0</v>
      </c>
      <c r="E62" s="31">
        <v>52</v>
      </c>
      <c r="F62" s="1">
        <f>F63</f>
        <v>15879</v>
      </c>
      <c r="G62" s="1">
        <f>G63</f>
        <v>0</v>
      </c>
      <c r="H62" s="1">
        <f>H63</f>
        <v>0</v>
      </c>
    </row>
    <row r="63" spans="1:8" s="95" customFormat="1">
      <c r="A63" s="154" t="s">
        <v>56</v>
      </c>
      <c r="B63" s="2" t="s">
        <v>55</v>
      </c>
      <c r="C63" s="4" t="s">
        <v>272</v>
      </c>
      <c r="D63" s="3">
        <v>0</v>
      </c>
      <c r="E63" s="4">
        <v>52</v>
      </c>
      <c r="F63" s="3">
        <v>15879</v>
      </c>
      <c r="G63" s="3">
        <v>0</v>
      </c>
      <c r="H63" s="3">
        <v>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&amp;CH A A</oddFooter>
  </headerFooter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zoomScaleNormal="100" zoomScaleSheetLayoutView="80" workbookViewId="0">
      <selection activeCell="F16" sqref="F16"/>
    </sheetView>
  </sheetViews>
  <sheetFormatPr defaultColWidth="17.5703125" defaultRowHeight="15"/>
  <cols>
    <col min="1" max="1" width="5.140625" style="67" customWidth="1"/>
    <col min="2" max="2" width="10.42578125" style="67" customWidth="1"/>
    <col min="3" max="3" width="50.7109375" style="66" customWidth="1"/>
    <col min="4" max="4" width="15.5703125" style="65" hidden="1" customWidth="1"/>
    <col min="5" max="8" width="14.7109375" style="65" customWidth="1"/>
    <col min="9" max="245" width="46" style="65" customWidth="1"/>
    <col min="246" max="246" width="5.7109375" style="65" customWidth="1"/>
    <col min="247" max="247" width="11" style="65" customWidth="1"/>
    <col min="248" max="248" width="34.5703125" style="65" customWidth="1"/>
    <col min="249" max="250" width="17.5703125" style="65"/>
    <col min="251" max="251" width="5.140625" style="65" customWidth="1"/>
    <col min="252" max="252" width="10.42578125" style="65" customWidth="1"/>
    <col min="253" max="253" width="34.42578125" style="65" customWidth="1"/>
    <col min="254" max="254" width="0" style="65" hidden="1" customWidth="1"/>
    <col min="255" max="256" width="14.7109375" style="65" customWidth="1"/>
    <col min="257" max="257" width="0" style="65" hidden="1" customWidth="1"/>
    <col min="258" max="258" width="10.7109375" style="65" customWidth="1"/>
    <col min="259" max="259" width="14.7109375" style="65" customWidth="1"/>
    <col min="260" max="260" width="10.7109375" style="65" customWidth="1"/>
    <col min="261" max="261" width="14.7109375" style="65" customWidth="1"/>
    <col min="262" max="262" width="10.7109375" style="65" customWidth="1"/>
    <col min="263" max="501" width="46" style="65" customWidth="1"/>
    <col min="502" max="502" width="5.7109375" style="65" customWidth="1"/>
    <col min="503" max="503" width="11" style="65" customWidth="1"/>
    <col min="504" max="504" width="34.5703125" style="65" customWidth="1"/>
    <col min="505" max="506" width="17.5703125" style="65"/>
    <col min="507" max="507" width="5.140625" style="65" customWidth="1"/>
    <col min="508" max="508" width="10.42578125" style="65" customWidth="1"/>
    <col min="509" max="509" width="34.42578125" style="65" customWidth="1"/>
    <col min="510" max="510" width="0" style="65" hidden="1" customWidth="1"/>
    <col min="511" max="512" width="14.7109375" style="65" customWidth="1"/>
    <col min="513" max="513" width="0" style="65" hidden="1" customWidth="1"/>
    <col min="514" max="514" width="10.7109375" style="65" customWidth="1"/>
    <col min="515" max="515" width="14.7109375" style="65" customWidth="1"/>
    <col min="516" max="516" width="10.7109375" style="65" customWidth="1"/>
    <col min="517" max="517" width="14.7109375" style="65" customWidth="1"/>
    <col min="518" max="518" width="10.7109375" style="65" customWidth="1"/>
    <col min="519" max="757" width="46" style="65" customWidth="1"/>
    <col min="758" max="758" width="5.7109375" style="65" customWidth="1"/>
    <col min="759" max="759" width="11" style="65" customWidth="1"/>
    <col min="760" max="760" width="34.5703125" style="65" customWidth="1"/>
    <col min="761" max="762" width="17.5703125" style="65"/>
    <col min="763" max="763" width="5.140625" style="65" customWidth="1"/>
    <col min="764" max="764" width="10.42578125" style="65" customWidth="1"/>
    <col min="765" max="765" width="34.42578125" style="65" customWidth="1"/>
    <col min="766" max="766" width="0" style="65" hidden="1" customWidth="1"/>
    <col min="767" max="768" width="14.7109375" style="65" customWidth="1"/>
    <col min="769" max="769" width="0" style="65" hidden="1" customWidth="1"/>
    <col min="770" max="770" width="10.7109375" style="65" customWidth="1"/>
    <col min="771" max="771" width="14.7109375" style="65" customWidth="1"/>
    <col min="772" max="772" width="10.7109375" style="65" customWidth="1"/>
    <col min="773" max="773" width="14.7109375" style="65" customWidth="1"/>
    <col min="774" max="774" width="10.7109375" style="65" customWidth="1"/>
    <col min="775" max="1013" width="46" style="65" customWidth="1"/>
    <col min="1014" max="1014" width="5.7109375" style="65" customWidth="1"/>
    <col min="1015" max="1015" width="11" style="65" customWidth="1"/>
    <col min="1016" max="1016" width="34.5703125" style="65" customWidth="1"/>
    <col min="1017" max="1018" width="17.5703125" style="65"/>
    <col min="1019" max="1019" width="5.140625" style="65" customWidth="1"/>
    <col min="1020" max="1020" width="10.42578125" style="65" customWidth="1"/>
    <col min="1021" max="1021" width="34.42578125" style="65" customWidth="1"/>
    <col min="1022" max="1022" width="0" style="65" hidden="1" customWidth="1"/>
    <col min="1023" max="1024" width="14.7109375" style="65" customWidth="1"/>
    <col min="1025" max="1025" width="0" style="65" hidden="1" customWidth="1"/>
    <col min="1026" max="1026" width="10.7109375" style="65" customWidth="1"/>
    <col min="1027" max="1027" width="14.7109375" style="65" customWidth="1"/>
    <col min="1028" max="1028" width="10.7109375" style="65" customWidth="1"/>
    <col min="1029" max="1029" width="14.7109375" style="65" customWidth="1"/>
    <col min="1030" max="1030" width="10.7109375" style="65" customWidth="1"/>
    <col min="1031" max="1269" width="46" style="65" customWidth="1"/>
    <col min="1270" max="1270" width="5.7109375" style="65" customWidth="1"/>
    <col min="1271" max="1271" width="11" style="65" customWidth="1"/>
    <col min="1272" max="1272" width="34.5703125" style="65" customWidth="1"/>
    <col min="1273" max="1274" width="17.5703125" style="65"/>
    <col min="1275" max="1275" width="5.140625" style="65" customWidth="1"/>
    <col min="1276" max="1276" width="10.42578125" style="65" customWidth="1"/>
    <col min="1277" max="1277" width="34.42578125" style="65" customWidth="1"/>
    <col min="1278" max="1278" width="0" style="65" hidden="1" customWidth="1"/>
    <col min="1279" max="1280" width="14.7109375" style="65" customWidth="1"/>
    <col min="1281" max="1281" width="0" style="65" hidden="1" customWidth="1"/>
    <col min="1282" max="1282" width="10.7109375" style="65" customWidth="1"/>
    <col min="1283" max="1283" width="14.7109375" style="65" customWidth="1"/>
    <col min="1284" max="1284" width="10.7109375" style="65" customWidth="1"/>
    <col min="1285" max="1285" width="14.7109375" style="65" customWidth="1"/>
    <col min="1286" max="1286" width="10.7109375" style="65" customWidth="1"/>
    <col min="1287" max="1525" width="46" style="65" customWidth="1"/>
    <col min="1526" max="1526" width="5.7109375" style="65" customWidth="1"/>
    <col min="1527" max="1527" width="11" style="65" customWidth="1"/>
    <col min="1528" max="1528" width="34.5703125" style="65" customWidth="1"/>
    <col min="1529" max="1530" width="17.5703125" style="65"/>
    <col min="1531" max="1531" width="5.140625" style="65" customWidth="1"/>
    <col min="1532" max="1532" width="10.42578125" style="65" customWidth="1"/>
    <col min="1533" max="1533" width="34.42578125" style="65" customWidth="1"/>
    <col min="1534" max="1534" width="0" style="65" hidden="1" customWidth="1"/>
    <col min="1535" max="1536" width="14.7109375" style="65" customWidth="1"/>
    <col min="1537" max="1537" width="0" style="65" hidden="1" customWidth="1"/>
    <col min="1538" max="1538" width="10.7109375" style="65" customWidth="1"/>
    <col min="1539" max="1539" width="14.7109375" style="65" customWidth="1"/>
    <col min="1540" max="1540" width="10.7109375" style="65" customWidth="1"/>
    <col min="1541" max="1541" width="14.7109375" style="65" customWidth="1"/>
    <col min="1542" max="1542" width="10.7109375" style="65" customWidth="1"/>
    <col min="1543" max="1781" width="46" style="65" customWidth="1"/>
    <col min="1782" max="1782" width="5.7109375" style="65" customWidth="1"/>
    <col min="1783" max="1783" width="11" style="65" customWidth="1"/>
    <col min="1784" max="1784" width="34.5703125" style="65" customWidth="1"/>
    <col min="1785" max="1786" width="17.5703125" style="65"/>
    <col min="1787" max="1787" width="5.140625" style="65" customWidth="1"/>
    <col min="1788" max="1788" width="10.42578125" style="65" customWidth="1"/>
    <col min="1789" max="1789" width="34.42578125" style="65" customWidth="1"/>
    <col min="1790" max="1790" width="0" style="65" hidden="1" customWidth="1"/>
    <col min="1791" max="1792" width="14.7109375" style="65" customWidth="1"/>
    <col min="1793" max="1793" width="0" style="65" hidden="1" customWidth="1"/>
    <col min="1794" max="1794" width="10.7109375" style="65" customWidth="1"/>
    <col min="1795" max="1795" width="14.7109375" style="65" customWidth="1"/>
    <col min="1796" max="1796" width="10.7109375" style="65" customWidth="1"/>
    <col min="1797" max="1797" width="14.7109375" style="65" customWidth="1"/>
    <col min="1798" max="1798" width="10.7109375" style="65" customWidth="1"/>
    <col min="1799" max="2037" width="46" style="65" customWidth="1"/>
    <col min="2038" max="2038" width="5.7109375" style="65" customWidth="1"/>
    <col min="2039" max="2039" width="11" style="65" customWidth="1"/>
    <col min="2040" max="2040" width="34.5703125" style="65" customWidth="1"/>
    <col min="2041" max="2042" width="17.5703125" style="65"/>
    <col min="2043" max="2043" width="5.140625" style="65" customWidth="1"/>
    <col min="2044" max="2044" width="10.42578125" style="65" customWidth="1"/>
    <col min="2045" max="2045" width="34.42578125" style="65" customWidth="1"/>
    <col min="2046" max="2046" width="0" style="65" hidden="1" customWidth="1"/>
    <col min="2047" max="2048" width="14.7109375" style="65" customWidth="1"/>
    <col min="2049" max="2049" width="0" style="65" hidden="1" customWidth="1"/>
    <col min="2050" max="2050" width="10.7109375" style="65" customWidth="1"/>
    <col min="2051" max="2051" width="14.7109375" style="65" customWidth="1"/>
    <col min="2052" max="2052" width="10.7109375" style="65" customWidth="1"/>
    <col min="2053" max="2053" width="14.7109375" style="65" customWidth="1"/>
    <col min="2054" max="2054" width="10.7109375" style="65" customWidth="1"/>
    <col min="2055" max="2293" width="46" style="65" customWidth="1"/>
    <col min="2294" max="2294" width="5.7109375" style="65" customWidth="1"/>
    <col min="2295" max="2295" width="11" style="65" customWidth="1"/>
    <col min="2296" max="2296" width="34.5703125" style="65" customWidth="1"/>
    <col min="2297" max="2298" width="17.5703125" style="65"/>
    <col min="2299" max="2299" width="5.140625" style="65" customWidth="1"/>
    <col min="2300" max="2300" width="10.42578125" style="65" customWidth="1"/>
    <col min="2301" max="2301" width="34.42578125" style="65" customWidth="1"/>
    <col min="2302" max="2302" width="0" style="65" hidden="1" customWidth="1"/>
    <col min="2303" max="2304" width="14.7109375" style="65" customWidth="1"/>
    <col min="2305" max="2305" width="0" style="65" hidden="1" customWidth="1"/>
    <col min="2306" max="2306" width="10.7109375" style="65" customWidth="1"/>
    <col min="2307" max="2307" width="14.7109375" style="65" customWidth="1"/>
    <col min="2308" max="2308" width="10.7109375" style="65" customWidth="1"/>
    <col min="2309" max="2309" width="14.7109375" style="65" customWidth="1"/>
    <col min="2310" max="2310" width="10.7109375" style="65" customWidth="1"/>
    <col min="2311" max="2549" width="46" style="65" customWidth="1"/>
    <col min="2550" max="2550" width="5.7109375" style="65" customWidth="1"/>
    <col min="2551" max="2551" width="11" style="65" customWidth="1"/>
    <col min="2552" max="2552" width="34.5703125" style="65" customWidth="1"/>
    <col min="2553" max="2554" width="17.5703125" style="65"/>
    <col min="2555" max="2555" width="5.140625" style="65" customWidth="1"/>
    <col min="2556" max="2556" width="10.42578125" style="65" customWidth="1"/>
    <col min="2557" max="2557" width="34.42578125" style="65" customWidth="1"/>
    <col min="2558" max="2558" width="0" style="65" hidden="1" customWidth="1"/>
    <col min="2559" max="2560" width="14.7109375" style="65" customWidth="1"/>
    <col min="2561" max="2561" width="0" style="65" hidden="1" customWidth="1"/>
    <col min="2562" max="2562" width="10.7109375" style="65" customWidth="1"/>
    <col min="2563" max="2563" width="14.7109375" style="65" customWidth="1"/>
    <col min="2564" max="2564" width="10.7109375" style="65" customWidth="1"/>
    <col min="2565" max="2565" width="14.7109375" style="65" customWidth="1"/>
    <col min="2566" max="2566" width="10.7109375" style="65" customWidth="1"/>
    <col min="2567" max="2805" width="46" style="65" customWidth="1"/>
    <col min="2806" max="2806" width="5.7109375" style="65" customWidth="1"/>
    <col min="2807" max="2807" width="11" style="65" customWidth="1"/>
    <col min="2808" max="2808" width="34.5703125" style="65" customWidth="1"/>
    <col min="2809" max="2810" width="17.5703125" style="65"/>
    <col min="2811" max="2811" width="5.140625" style="65" customWidth="1"/>
    <col min="2812" max="2812" width="10.42578125" style="65" customWidth="1"/>
    <col min="2813" max="2813" width="34.42578125" style="65" customWidth="1"/>
    <col min="2814" max="2814" width="0" style="65" hidden="1" customWidth="1"/>
    <col min="2815" max="2816" width="14.7109375" style="65" customWidth="1"/>
    <col min="2817" max="2817" width="0" style="65" hidden="1" customWidth="1"/>
    <col min="2818" max="2818" width="10.7109375" style="65" customWidth="1"/>
    <col min="2819" max="2819" width="14.7109375" style="65" customWidth="1"/>
    <col min="2820" max="2820" width="10.7109375" style="65" customWidth="1"/>
    <col min="2821" max="2821" width="14.7109375" style="65" customWidth="1"/>
    <col min="2822" max="2822" width="10.7109375" style="65" customWidth="1"/>
    <col min="2823" max="3061" width="46" style="65" customWidth="1"/>
    <col min="3062" max="3062" width="5.7109375" style="65" customWidth="1"/>
    <col min="3063" max="3063" width="11" style="65" customWidth="1"/>
    <col min="3064" max="3064" width="34.5703125" style="65" customWidth="1"/>
    <col min="3065" max="3066" width="17.5703125" style="65"/>
    <col min="3067" max="3067" width="5.140625" style="65" customWidth="1"/>
    <col min="3068" max="3068" width="10.42578125" style="65" customWidth="1"/>
    <col min="3069" max="3069" width="34.42578125" style="65" customWidth="1"/>
    <col min="3070" max="3070" width="0" style="65" hidden="1" customWidth="1"/>
    <col min="3071" max="3072" width="14.7109375" style="65" customWidth="1"/>
    <col min="3073" max="3073" width="0" style="65" hidden="1" customWidth="1"/>
    <col min="3074" max="3074" width="10.7109375" style="65" customWidth="1"/>
    <col min="3075" max="3075" width="14.7109375" style="65" customWidth="1"/>
    <col min="3076" max="3076" width="10.7109375" style="65" customWidth="1"/>
    <col min="3077" max="3077" width="14.7109375" style="65" customWidth="1"/>
    <col min="3078" max="3078" width="10.7109375" style="65" customWidth="1"/>
    <col min="3079" max="3317" width="46" style="65" customWidth="1"/>
    <col min="3318" max="3318" width="5.7109375" style="65" customWidth="1"/>
    <col min="3319" max="3319" width="11" style="65" customWidth="1"/>
    <col min="3320" max="3320" width="34.5703125" style="65" customWidth="1"/>
    <col min="3321" max="3322" width="17.5703125" style="65"/>
    <col min="3323" max="3323" width="5.140625" style="65" customWidth="1"/>
    <col min="3324" max="3324" width="10.42578125" style="65" customWidth="1"/>
    <col min="3325" max="3325" width="34.42578125" style="65" customWidth="1"/>
    <col min="3326" max="3326" width="0" style="65" hidden="1" customWidth="1"/>
    <col min="3327" max="3328" width="14.7109375" style="65" customWidth="1"/>
    <col min="3329" max="3329" width="0" style="65" hidden="1" customWidth="1"/>
    <col min="3330" max="3330" width="10.7109375" style="65" customWidth="1"/>
    <col min="3331" max="3331" width="14.7109375" style="65" customWidth="1"/>
    <col min="3332" max="3332" width="10.7109375" style="65" customWidth="1"/>
    <col min="3333" max="3333" width="14.7109375" style="65" customWidth="1"/>
    <col min="3334" max="3334" width="10.7109375" style="65" customWidth="1"/>
    <col min="3335" max="3573" width="46" style="65" customWidth="1"/>
    <col min="3574" max="3574" width="5.7109375" style="65" customWidth="1"/>
    <col min="3575" max="3575" width="11" style="65" customWidth="1"/>
    <col min="3576" max="3576" width="34.5703125" style="65" customWidth="1"/>
    <col min="3577" max="3578" width="17.5703125" style="65"/>
    <col min="3579" max="3579" width="5.140625" style="65" customWidth="1"/>
    <col min="3580" max="3580" width="10.42578125" style="65" customWidth="1"/>
    <col min="3581" max="3581" width="34.42578125" style="65" customWidth="1"/>
    <col min="3582" max="3582" width="0" style="65" hidden="1" customWidth="1"/>
    <col min="3583" max="3584" width="14.7109375" style="65" customWidth="1"/>
    <col min="3585" max="3585" width="0" style="65" hidden="1" customWidth="1"/>
    <col min="3586" max="3586" width="10.7109375" style="65" customWidth="1"/>
    <col min="3587" max="3587" width="14.7109375" style="65" customWidth="1"/>
    <col min="3588" max="3588" width="10.7109375" style="65" customWidth="1"/>
    <col min="3589" max="3589" width="14.7109375" style="65" customWidth="1"/>
    <col min="3590" max="3590" width="10.7109375" style="65" customWidth="1"/>
    <col min="3591" max="3829" width="46" style="65" customWidth="1"/>
    <col min="3830" max="3830" width="5.7109375" style="65" customWidth="1"/>
    <col min="3831" max="3831" width="11" style="65" customWidth="1"/>
    <col min="3832" max="3832" width="34.5703125" style="65" customWidth="1"/>
    <col min="3833" max="3834" width="17.5703125" style="65"/>
    <col min="3835" max="3835" width="5.140625" style="65" customWidth="1"/>
    <col min="3836" max="3836" width="10.42578125" style="65" customWidth="1"/>
    <col min="3837" max="3837" width="34.42578125" style="65" customWidth="1"/>
    <col min="3838" max="3838" width="0" style="65" hidden="1" customWidth="1"/>
    <col min="3839" max="3840" width="14.7109375" style="65" customWidth="1"/>
    <col min="3841" max="3841" width="0" style="65" hidden="1" customWidth="1"/>
    <col min="3842" max="3842" width="10.7109375" style="65" customWidth="1"/>
    <col min="3843" max="3843" width="14.7109375" style="65" customWidth="1"/>
    <col min="3844" max="3844" width="10.7109375" style="65" customWidth="1"/>
    <col min="3845" max="3845" width="14.7109375" style="65" customWidth="1"/>
    <col min="3846" max="3846" width="10.7109375" style="65" customWidth="1"/>
    <col min="3847" max="4085" width="46" style="65" customWidth="1"/>
    <col min="4086" max="4086" width="5.7109375" style="65" customWidth="1"/>
    <col min="4087" max="4087" width="11" style="65" customWidth="1"/>
    <col min="4088" max="4088" width="34.5703125" style="65" customWidth="1"/>
    <col min="4089" max="4090" width="17.5703125" style="65"/>
    <col min="4091" max="4091" width="5.140625" style="65" customWidth="1"/>
    <col min="4092" max="4092" width="10.42578125" style="65" customWidth="1"/>
    <col min="4093" max="4093" width="34.42578125" style="65" customWidth="1"/>
    <col min="4094" max="4094" width="0" style="65" hidden="1" customWidth="1"/>
    <col min="4095" max="4096" width="14.7109375" style="65" customWidth="1"/>
    <col min="4097" max="4097" width="0" style="65" hidden="1" customWidth="1"/>
    <col min="4098" max="4098" width="10.7109375" style="65" customWidth="1"/>
    <col min="4099" max="4099" width="14.7109375" style="65" customWidth="1"/>
    <col min="4100" max="4100" width="10.7109375" style="65" customWidth="1"/>
    <col min="4101" max="4101" width="14.7109375" style="65" customWidth="1"/>
    <col min="4102" max="4102" width="10.7109375" style="65" customWidth="1"/>
    <col min="4103" max="4341" width="46" style="65" customWidth="1"/>
    <col min="4342" max="4342" width="5.7109375" style="65" customWidth="1"/>
    <col min="4343" max="4343" width="11" style="65" customWidth="1"/>
    <col min="4344" max="4344" width="34.5703125" style="65" customWidth="1"/>
    <col min="4345" max="4346" width="17.5703125" style="65"/>
    <col min="4347" max="4347" width="5.140625" style="65" customWidth="1"/>
    <col min="4348" max="4348" width="10.42578125" style="65" customWidth="1"/>
    <col min="4349" max="4349" width="34.42578125" style="65" customWidth="1"/>
    <col min="4350" max="4350" width="0" style="65" hidden="1" customWidth="1"/>
    <col min="4351" max="4352" width="14.7109375" style="65" customWidth="1"/>
    <col min="4353" max="4353" width="0" style="65" hidden="1" customWidth="1"/>
    <col min="4354" max="4354" width="10.7109375" style="65" customWidth="1"/>
    <col min="4355" max="4355" width="14.7109375" style="65" customWidth="1"/>
    <col min="4356" max="4356" width="10.7109375" style="65" customWidth="1"/>
    <col min="4357" max="4357" width="14.7109375" style="65" customWidth="1"/>
    <col min="4358" max="4358" width="10.7109375" style="65" customWidth="1"/>
    <col min="4359" max="4597" width="46" style="65" customWidth="1"/>
    <col min="4598" max="4598" width="5.7109375" style="65" customWidth="1"/>
    <col min="4599" max="4599" width="11" style="65" customWidth="1"/>
    <col min="4600" max="4600" width="34.5703125" style="65" customWidth="1"/>
    <col min="4601" max="4602" width="17.5703125" style="65"/>
    <col min="4603" max="4603" width="5.140625" style="65" customWidth="1"/>
    <col min="4604" max="4604" width="10.42578125" style="65" customWidth="1"/>
    <col min="4605" max="4605" width="34.42578125" style="65" customWidth="1"/>
    <col min="4606" max="4606" width="0" style="65" hidden="1" customWidth="1"/>
    <col min="4607" max="4608" width="14.7109375" style="65" customWidth="1"/>
    <col min="4609" max="4609" width="0" style="65" hidden="1" customWidth="1"/>
    <col min="4610" max="4610" width="10.7109375" style="65" customWidth="1"/>
    <col min="4611" max="4611" width="14.7109375" style="65" customWidth="1"/>
    <col min="4612" max="4612" width="10.7109375" style="65" customWidth="1"/>
    <col min="4613" max="4613" width="14.7109375" style="65" customWidth="1"/>
    <col min="4614" max="4614" width="10.7109375" style="65" customWidth="1"/>
    <col min="4615" max="4853" width="46" style="65" customWidth="1"/>
    <col min="4854" max="4854" width="5.7109375" style="65" customWidth="1"/>
    <col min="4855" max="4855" width="11" style="65" customWidth="1"/>
    <col min="4856" max="4856" width="34.5703125" style="65" customWidth="1"/>
    <col min="4857" max="4858" width="17.5703125" style="65"/>
    <col min="4859" max="4859" width="5.140625" style="65" customWidth="1"/>
    <col min="4860" max="4860" width="10.42578125" style="65" customWidth="1"/>
    <col min="4861" max="4861" width="34.42578125" style="65" customWidth="1"/>
    <col min="4862" max="4862" width="0" style="65" hidden="1" customWidth="1"/>
    <col min="4863" max="4864" width="14.7109375" style="65" customWidth="1"/>
    <col min="4865" max="4865" width="0" style="65" hidden="1" customWidth="1"/>
    <col min="4866" max="4866" width="10.7109375" style="65" customWidth="1"/>
    <col min="4867" max="4867" width="14.7109375" style="65" customWidth="1"/>
    <col min="4868" max="4868" width="10.7109375" style="65" customWidth="1"/>
    <col min="4869" max="4869" width="14.7109375" style="65" customWidth="1"/>
    <col min="4870" max="4870" width="10.7109375" style="65" customWidth="1"/>
    <col min="4871" max="5109" width="46" style="65" customWidth="1"/>
    <col min="5110" max="5110" width="5.7109375" style="65" customWidth="1"/>
    <col min="5111" max="5111" width="11" style="65" customWidth="1"/>
    <col min="5112" max="5112" width="34.5703125" style="65" customWidth="1"/>
    <col min="5113" max="5114" width="17.5703125" style="65"/>
    <col min="5115" max="5115" width="5.140625" style="65" customWidth="1"/>
    <col min="5116" max="5116" width="10.42578125" style="65" customWidth="1"/>
    <col min="5117" max="5117" width="34.42578125" style="65" customWidth="1"/>
    <col min="5118" max="5118" width="0" style="65" hidden="1" customWidth="1"/>
    <col min="5119" max="5120" width="14.7109375" style="65" customWidth="1"/>
    <col min="5121" max="5121" width="0" style="65" hidden="1" customWidth="1"/>
    <col min="5122" max="5122" width="10.7109375" style="65" customWidth="1"/>
    <col min="5123" max="5123" width="14.7109375" style="65" customWidth="1"/>
    <col min="5124" max="5124" width="10.7109375" style="65" customWidth="1"/>
    <col min="5125" max="5125" width="14.7109375" style="65" customWidth="1"/>
    <col min="5126" max="5126" width="10.7109375" style="65" customWidth="1"/>
    <col min="5127" max="5365" width="46" style="65" customWidth="1"/>
    <col min="5366" max="5366" width="5.7109375" style="65" customWidth="1"/>
    <col min="5367" max="5367" width="11" style="65" customWidth="1"/>
    <col min="5368" max="5368" width="34.5703125" style="65" customWidth="1"/>
    <col min="5369" max="5370" width="17.5703125" style="65"/>
    <col min="5371" max="5371" width="5.140625" style="65" customWidth="1"/>
    <col min="5372" max="5372" width="10.42578125" style="65" customWidth="1"/>
    <col min="5373" max="5373" width="34.42578125" style="65" customWidth="1"/>
    <col min="5374" max="5374" width="0" style="65" hidden="1" customWidth="1"/>
    <col min="5375" max="5376" width="14.7109375" style="65" customWidth="1"/>
    <col min="5377" max="5377" width="0" style="65" hidden="1" customWidth="1"/>
    <col min="5378" max="5378" width="10.7109375" style="65" customWidth="1"/>
    <col min="5379" max="5379" width="14.7109375" style="65" customWidth="1"/>
    <col min="5380" max="5380" width="10.7109375" style="65" customWidth="1"/>
    <col min="5381" max="5381" width="14.7109375" style="65" customWidth="1"/>
    <col min="5382" max="5382" width="10.7109375" style="65" customWidth="1"/>
    <col min="5383" max="5621" width="46" style="65" customWidth="1"/>
    <col min="5622" max="5622" width="5.7109375" style="65" customWidth="1"/>
    <col min="5623" max="5623" width="11" style="65" customWidth="1"/>
    <col min="5624" max="5624" width="34.5703125" style="65" customWidth="1"/>
    <col min="5625" max="5626" width="17.5703125" style="65"/>
    <col min="5627" max="5627" width="5.140625" style="65" customWidth="1"/>
    <col min="5628" max="5628" width="10.42578125" style="65" customWidth="1"/>
    <col min="5629" max="5629" width="34.42578125" style="65" customWidth="1"/>
    <col min="5630" max="5630" width="0" style="65" hidden="1" customWidth="1"/>
    <col min="5631" max="5632" width="14.7109375" style="65" customWidth="1"/>
    <col min="5633" max="5633" width="0" style="65" hidden="1" customWidth="1"/>
    <col min="5634" max="5634" width="10.7109375" style="65" customWidth="1"/>
    <col min="5635" max="5635" width="14.7109375" style="65" customWidth="1"/>
    <col min="5636" max="5636" width="10.7109375" style="65" customWidth="1"/>
    <col min="5637" max="5637" width="14.7109375" style="65" customWidth="1"/>
    <col min="5638" max="5638" width="10.7109375" style="65" customWidth="1"/>
    <col min="5639" max="5877" width="46" style="65" customWidth="1"/>
    <col min="5878" max="5878" width="5.7109375" style="65" customWidth="1"/>
    <col min="5879" max="5879" width="11" style="65" customWidth="1"/>
    <col min="5880" max="5880" width="34.5703125" style="65" customWidth="1"/>
    <col min="5881" max="5882" width="17.5703125" style="65"/>
    <col min="5883" max="5883" width="5.140625" style="65" customWidth="1"/>
    <col min="5884" max="5884" width="10.42578125" style="65" customWidth="1"/>
    <col min="5885" max="5885" width="34.42578125" style="65" customWidth="1"/>
    <col min="5886" max="5886" width="0" style="65" hidden="1" customWidth="1"/>
    <col min="5887" max="5888" width="14.7109375" style="65" customWidth="1"/>
    <col min="5889" max="5889" width="0" style="65" hidden="1" customWidth="1"/>
    <col min="5890" max="5890" width="10.7109375" style="65" customWidth="1"/>
    <col min="5891" max="5891" width="14.7109375" style="65" customWidth="1"/>
    <col min="5892" max="5892" width="10.7109375" style="65" customWidth="1"/>
    <col min="5893" max="5893" width="14.7109375" style="65" customWidth="1"/>
    <col min="5894" max="5894" width="10.7109375" style="65" customWidth="1"/>
    <col min="5895" max="6133" width="46" style="65" customWidth="1"/>
    <col min="6134" max="6134" width="5.7109375" style="65" customWidth="1"/>
    <col min="6135" max="6135" width="11" style="65" customWidth="1"/>
    <col min="6136" max="6136" width="34.5703125" style="65" customWidth="1"/>
    <col min="6137" max="6138" width="17.5703125" style="65"/>
    <col min="6139" max="6139" width="5.140625" style="65" customWidth="1"/>
    <col min="6140" max="6140" width="10.42578125" style="65" customWidth="1"/>
    <col min="6141" max="6141" width="34.42578125" style="65" customWidth="1"/>
    <col min="6142" max="6142" width="0" style="65" hidden="1" customWidth="1"/>
    <col min="6143" max="6144" width="14.7109375" style="65" customWidth="1"/>
    <col min="6145" max="6145" width="0" style="65" hidden="1" customWidth="1"/>
    <col min="6146" max="6146" width="10.7109375" style="65" customWidth="1"/>
    <col min="6147" max="6147" width="14.7109375" style="65" customWidth="1"/>
    <col min="6148" max="6148" width="10.7109375" style="65" customWidth="1"/>
    <col min="6149" max="6149" width="14.7109375" style="65" customWidth="1"/>
    <col min="6150" max="6150" width="10.7109375" style="65" customWidth="1"/>
    <col min="6151" max="6389" width="46" style="65" customWidth="1"/>
    <col min="6390" max="6390" width="5.7109375" style="65" customWidth="1"/>
    <col min="6391" max="6391" width="11" style="65" customWidth="1"/>
    <col min="6392" max="6392" width="34.5703125" style="65" customWidth="1"/>
    <col min="6393" max="6394" width="17.5703125" style="65"/>
    <col min="6395" max="6395" width="5.140625" style="65" customWidth="1"/>
    <col min="6396" max="6396" width="10.42578125" style="65" customWidth="1"/>
    <col min="6397" max="6397" width="34.42578125" style="65" customWidth="1"/>
    <col min="6398" max="6398" width="0" style="65" hidden="1" customWidth="1"/>
    <col min="6399" max="6400" width="14.7109375" style="65" customWidth="1"/>
    <col min="6401" max="6401" width="0" style="65" hidden="1" customWidth="1"/>
    <col min="6402" max="6402" width="10.7109375" style="65" customWidth="1"/>
    <col min="6403" max="6403" width="14.7109375" style="65" customWidth="1"/>
    <col min="6404" max="6404" width="10.7109375" style="65" customWidth="1"/>
    <col min="6405" max="6405" width="14.7109375" style="65" customWidth="1"/>
    <col min="6406" max="6406" width="10.7109375" style="65" customWidth="1"/>
    <col min="6407" max="6645" width="46" style="65" customWidth="1"/>
    <col min="6646" max="6646" width="5.7109375" style="65" customWidth="1"/>
    <col min="6647" max="6647" width="11" style="65" customWidth="1"/>
    <col min="6648" max="6648" width="34.5703125" style="65" customWidth="1"/>
    <col min="6649" max="6650" width="17.5703125" style="65"/>
    <col min="6651" max="6651" width="5.140625" style="65" customWidth="1"/>
    <col min="6652" max="6652" width="10.42578125" style="65" customWidth="1"/>
    <col min="6653" max="6653" width="34.42578125" style="65" customWidth="1"/>
    <col min="6654" max="6654" width="0" style="65" hidden="1" customWidth="1"/>
    <col min="6655" max="6656" width="14.7109375" style="65" customWidth="1"/>
    <col min="6657" max="6657" width="0" style="65" hidden="1" customWidth="1"/>
    <col min="6658" max="6658" width="10.7109375" style="65" customWidth="1"/>
    <col min="6659" max="6659" width="14.7109375" style="65" customWidth="1"/>
    <col min="6660" max="6660" width="10.7109375" style="65" customWidth="1"/>
    <col min="6661" max="6661" width="14.7109375" style="65" customWidth="1"/>
    <col min="6662" max="6662" width="10.7109375" style="65" customWidth="1"/>
    <col min="6663" max="6901" width="46" style="65" customWidth="1"/>
    <col min="6902" max="6902" width="5.7109375" style="65" customWidth="1"/>
    <col min="6903" max="6903" width="11" style="65" customWidth="1"/>
    <col min="6904" max="6904" width="34.5703125" style="65" customWidth="1"/>
    <col min="6905" max="6906" width="17.5703125" style="65"/>
    <col min="6907" max="6907" width="5.140625" style="65" customWidth="1"/>
    <col min="6908" max="6908" width="10.42578125" style="65" customWidth="1"/>
    <col min="6909" max="6909" width="34.42578125" style="65" customWidth="1"/>
    <col min="6910" max="6910" width="0" style="65" hidden="1" customWidth="1"/>
    <col min="6911" max="6912" width="14.7109375" style="65" customWidth="1"/>
    <col min="6913" max="6913" width="0" style="65" hidden="1" customWidth="1"/>
    <col min="6914" max="6914" width="10.7109375" style="65" customWidth="1"/>
    <col min="6915" max="6915" width="14.7109375" style="65" customWidth="1"/>
    <col min="6916" max="6916" width="10.7109375" style="65" customWidth="1"/>
    <col min="6917" max="6917" width="14.7109375" style="65" customWidth="1"/>
    <col min="6918" max="6918" width="10.7109375" style="65" customWidth="1"/>
    <col min="6919" max="7157" width="46" style="65" customWidth="1"/>
    <col min="7158" max="7158" width="5.7109375" style="65" customWidth="1"/>
    <col min="7159" max="7159" width="11" style="65" customWidth="1"/>
    <col min="7160" max="7160" width="34.5703125" style="65" customWidth="1"/>
    <col min="7161" max="7162" width="17.5703125" style="65"/>
    <col min="7163" max="7163" width="5.140625" style="65" customWidth="1"/>
    <col min="7164" max="7164" width="10.42578125" style="65" customWidth="1"/>
    <col min="7165" max="7165" width="34.42578125" style="65" customWidth="1"/>
    <col min="7166" max="7166" width="0" style="65" hidden="1" customWidth="1"/>
    <col min="7167" max="7168" width="14.7109375" style="65" customWidth="1"/>
    <col min="7169" max="7169" width="0" style="65" hidden="1" customWidth="1"/>
    <col min="7170" max="7170" width="10.7109375" style="65" customWidth="1"/>
    <col min="7171" max="7171" width="14.7109375" style="65" customWidth="1"/>
    <col min="7172" max="7172" width="10.7109375" style="65" customWidth="1"/>
    <col min="7173" max="7173" width="14.7109375" style="65" customWidth="1"/>
    <col min="7174" max="7174" width="10.7109375" style="65" customWidth="1"/>
    <col min="7175" max="7413" width="46" style="65" customWidth="1"/>
    <col min="7414" max="7414" width="5.7109375" style="65" customWidth="1"/>
    <col min="7415" max="7415" width="11" style="65" customWidth="1"/>
    <col min="7416" max="7416" width="34.5703125" style="65" customWidth="1"/>
    <col min="7417" max="7418" width="17.5703125" style="65"/>
    <col min="7419" max="7419" width="5.140625" style="65" customWidth="1"/>
    <col min="7420" max="7420" width="10.42578125" style="65" customWidth="1"/>
    <col min="7421" max="7421" width="34.42578125" style="65" customWidth="1"/>
    <col min="7422" max="7422" width="0" style="65" hidden="1" customWidth="1"/>
    <col min="7423" max="7424" width="14.7109375" style="65" customWidth="1"/>
    <col min="7425" max="7425" width="0" style="65" hidden="1" customWidth="1"/>
    <col min="7426" max="7426" width="10.7109375" style="65" customWidth="1"/>
    <col min="7427" max="7427" width="14.7109375" style="65" customWidth="1"/>
    <col min="7428" max="7428" width="10.7109375" style="65" customWidth="1"/>
    <col min="7429" max="7429" width="14.7109375" style="65" customWidth="1"/>
    <col min="7430" max="7430" width="10.7109375" style="65" customWidth="1"/>
    <col min="7431" max="7669" width="46" style="65" customWidth="1"/>
    <col min="7670" max="7670" width="5.7109375" style="65" customWidth="1"/>
    <col min="7671" max="7671" width="11" style="65" customWidth="1"/>
    <col min="7672" max="7672" width="34.5703125" style="65" customWidth="1"/>
    <col min="7673" max="7674" width="17.5703125" style="65"/>
    <col min="7675" max="7675" width="5.140625" style="65" customWidth="1"/>
    <col min="7676" max="7676" width="10.42578125" style="65" customWidth="1"/>
    <col min="7677" max="7677" width="34.42578125" style="65" customWidth="1"/>
    <col min="7678" max="7678" width="0" style="65" hidden="1" customWidth="1"/>
    <col min="7679" max="7680" width="14.7109375" style="65" customWidth="1"/>
    <col min="7681" max="7681" width="0" style="65" hidden="1" customWidth="1"/>
    <col min="7682" max="7682" width="10.7109375" style="65" customWidth="1"/>
    <col min="7683" max="7683" width="14.7109375" style="65" customWidth="1"/>
    <col min="7684" max="7684" width="10.7109375" style="65" customWidth="1"/>
    <col min="7685" max="7685" width="14.7109375" style="65" customWidth="1"/>
    <col min="7686" max="7686" width="10.7109375" style="65" customWidth="1"/>
    <col min="7687" max="7925" width="46" style="65" customWidth="1"/>
    <col min="7926" max="7926" width="5.7109375" style="65" customWidth="1"/>
    <col min="7927" max="7927" width="11" style="65" customWidth="1"/>
    <col min="7928" max="7928" width="34.5703125" style="65" customWidth="1"/>
    <col min="7929" max="7930" width="17.5703125" style="65"/>
    <col min="7931" max="7931" width="5.140625" style="65" customWidth="1"/>
    <col min="7932" max="7932" width="10.42578125" style="65" customWidth="1"/>
    <col min="7933" max="7933" width="34.42578125" style="65" customWidth="1"/>
    <col min="7934" max="7934" width="0" style="65" hidden="1" customWidth="1"/>
    <col min="7935" max="7936" width="14.7109375" style="65" customWidth="1"/>
    <col min="7937" max="7937" width="0" style="65" hidden="1" customWidth="1"/>
    <col min="7938" max="7938" width="10.7109375" style="65" customWidth="1"/>
    <col min="7939" max="7939" width="14.7109375" style="65" customWidth="1"/>
    <col min="7940" max="7940" width="10.7109375" style="65" customWidth="1"/>
    <col min="7941" max="7941" width="14.7109375" style="65" customWidth="1"/>
    <col min="7942" max="7942" width="10.7109375" style="65" customWidth="1"/>
    <col min="7943" max="8181" width="46" style="65" customWidth="1"/>
    <col min="8182" max="8182" width="5.7109375" style="65" customWidth="1"/>
    <col min="8183" max="8183" width="11" style="65" customWidth="1"/>
    <col min="8184" max="8184" width="34.5703125" style="65" customWidth="1"/>
    <col min="8185" max="8186" width="17.5703125" style="65"/>
    <col min="8187" max="8187" width="5.140625" style="65" customWidth="1"/>
    <col min="8188" max="8188" width="10.42578125" style="65" customWidth="1"/>
    <col min="8189" max="8189" width="34.42578125" style="65" customWidth="1"/>
    <col min="8190" max="8190" width="0" style="65" hidden="1" customWidth="1"/>
    <col min="8191" max="8192" width="14.7109375" style="65" customWidth="1"/>
    <col min="8193" max="8193" width="0" style="65" hidden="1" customWidth="1"/>
    <col min="8194" max="8194" width="10.7109375" style="65" customWidth="1"/>
    <col min="8195" max="8195" width="14.7109375" style="65" customWidth="1"/>
    <col min="8196" max="8196" width="10.7109375" style="65" customWidth="1"/>
    <col min="8197" max="8197" width="14.7109375" style="65" customWidth="1"/>
    <col min="8198" max="8198" width="10.7109375" style="65" customWidth="1"/>
    <col min="8199" max="8437" width="46" style="65" customWidth="1"/>
    <col min="8438" max="8438" width="5.7109375" style="65" customWidth="1"/>
    <col min="8439" max="8439" width="11" style="65" customWidth="1"/>
    <col min="8440" max="8440" width="34.5703125" style="65" customWidth="1"/>
    <col min="8441" max="8442" width="17.5703125" style="65"/>
    <col min="8443" max="8443" width="5.140625" style="65" customWidth="1"/>
    <col min="8444" max="8444" width="10.42578125" style="65" customWidth="1"/>
    <col min="8445" max="8445" width="34.42578125" style="65" customWidth="1"/>
    <col min="8446" max="8446" width="0" style="65" hidden="1" customWidth="1"/>
    <col min="8447" max="8448" width="14.7109375" style="65" customWidth="1"/>
    <col min="8449" max="8449" width="0" style="65" hidden="1" customWidth="1"/>
    <col min="8450" max="8450" width="10.7109375" style="65" customWidth="1"/>
    <col min="8451" max="8451" width="14.7109375" style="65" customWidth="1"/>
    <col min="8452" max="8452" width="10.7109375" style="65" customWidth="1"/>
    <col min="8453" max="8453" width="14.7109375" style="65" customWidth="1"/>
    <col min="8454" max="8454" width="10.7109375" style="65" customWidth="1"/>
    <col min="8455" max="8693" width="46" style="65" customWidth="1"/>
    <col min="8694" max="8694" width="5.7109375" style="65" customWidth="1"/>
    <col min="8695" max="8695" width="11" style="65" customWidth="1"/>
    <col min="8696" max="8696" width="34.5703125" style="65" customWidth="1"/>
    <col min="8697" max="8698" width="17.5703125" style="65"/>
    <col min="8699" max="8699" width="5.140625" style="65" customWidth="1"/>
    <col min="8700" max="8700" width="10.42578125" style="65" customWidth="1"/>
    <col min="8701" max="8701" width="34.42578125" style="65" customWidth="1"/>
    <col min="8702" max="8702" width="0" style="65" hidden="1" customWidth="1"/>
    <col min="8703" max="8704" width="14.7109375" style="65" customWidth="1"/>
    <col min="8705" max="8705" width="0" style="65" hidden="1" customWidth="1"/>
    <col min="8706" max="8706" width="10.7109375" style="65" customWidth="1"/>
    <col min="8707" max="8707" width="14.7109375" style="65" customWidth="1"/>
    <col min="8708" max="8708" width="10.7109375" style="65" customWidth="1"/>
    <col min="8709" max="8709" width="14.7109375" style="65" customWidth="1"/>
    <col min="8710" max="8710" width="10.7109375" style="65" customWidth="1"/>
    <col min="8711" max="8949" width="46" style="65" customWidth="1"/>
    <col min="8950" max="8950" width="5.7109375" style="65" customWidth="1"/>
    <col min="8951" max="8951" width="11" style="65" customWidth="1"/>
    <col min="8952" max="8952" width="34.5703125" style="65" customWidth="1"/>
    <col min="8953" max="8954" width="17.5703125" style="65"/>
    <col min="8955" max="8955" width="5.140625" style="65" customWidth="1"/>
    <col min="8956" max="8956" width="10.42578125" style="65" customWidth="1"/>
    <col min="8957" max="8957" width="34.42578125" style="65" customWidth="1"/>
    <col min="8958" max="8958" width="0" style="65" hidden="1" customWidth="1"/>
    <col min="8959" max="8960" width="14.7109375" style="65" customWidth="1"/>
    <col min="8961" max="8961" width="0" style="65" hidden="1" customWidth="1"/>
    <col min="8962" max="8962" width="10.7109375" style="65" customWidth="1"/>
    <col min="8963" max="8963" width="14.7109375" style="65" customWidth="1"/>
    <col min="8964" max="8964" width="10.7109375" style="65" customWidth="1"/>
    <col min="8965" max="8965" width="14.7109375" style="65" customWidth="1"/>
    <col min="8966" max="8966" width="10.7109375" style="65" customWidth="1"/>
    <col min="8967" max="9205" width="46" style="65" customWidth="1"/>
    <col min="9206" max="9206" width="5.7109375" style="65" customWidth="1"/>
    <col min="9207" max="9207" width="11" style="65" customWidth="1"/>
    <col min="9208" max="9208" width="34.5703125" style="65" customWidth="1"/>
    <col min="9209" max="9210" width="17.5703125" style="65"/>
    <col min="9211" max="9211" width="5.140625" style="65" customWidth="1"/>
    <col min="9212" max="9212" width="10.42578125" style="65" customWidth="1"/>
    <col min="9213" max="9213" width="34.42578125" style="65" customWidth="1"/>
    <col min="9214" max="9214" width="0" style="65" hidden="1" customWidth="1"/>
    <col min="9215" max="9216" width="14.7109375" style="65" customWidth="1"/>
    <col min="9217" max="9217" width="0" style="65" hidden="1" customWidth="1"/>
    <col min="9218" max="9218" width="10.7109375" style="65" customWidth="1"/>
    <col min="9219" max="9219" width="14.7109375" style="65" customWidth="1"/>
    <col min="9220" max="9220" width="10.7109375" style="65" customWidth="1"/>
    <col min="9221" max="9221" width="14.7109375" style="65" customWidth="1"/>
    <col min="9222" max="9222" width="10.7109375" style="65" customWidth="1"/>
    <col min="9223" max="9461" width="46" style="65" customWidth="1"/>
    <col min="9462" max="9462" width="5.7109375" style="65" customWidth="1"/>
    <col min="9463" max="9463" width="11" style="65" customWidth="1"/>
    <col min="9464" max="9464" width="34.5703125" style="65" customWidth="1"/>
    <col min="9465" max="9466" width="17.5703125" style="65"/>
    <col min="9467" max="9467" width="5.140625" style="65" customWidth="1"/>
    <col min="9468" max="9468" width="10.42578125" style="65" customWidth="1"/>
    <col min="9469" max="9469" width="34.42578125" style="65" customWidth="1"/>
    <col min="9470" max="9470" width="0" style="65" hidden="1" customWidth="1"/>
    <col min="9471" max="9472" width="14.7109375" style="65" customWidth="1"/>
    <col min="9473" max="9473" width="0" style="65" hidden="1" customWidth="1"/>
    <col min="9474" max="9474" width="10.7109375" style="65" customWidth="1"/>
    <col min="9475" max="9475" width="14.7109375" style="65" customWidth="1"/>
    <col min="9476" max="9476" width="10.7109375" style="65" customWidth="1"/>
    <col min="9477" max="9477" width="14.7109375" style="65" customWidth="1"/>
    <col min="9478" max="9478" width="10.7109375" style="65" customWidth="1"/>
    <col min="9479" max="9717" width="46" style="65" customWidth="1"/>
    <col min="9718" max="9718" width="5.7109375" style="65" customWidth="1"/>
    <col min="9719" max="9719" width="11" style="65" customWidth="1"/>
    <col min="9720" max="9720" width="34.5703125" style="65" customWidth="1"/>
    <col min="9721" max="9722" width="17.5703125" style="65"/>
    <col min="9723" max="9723" width="5.140625" style="65" customWidth="1"/>
    <col min="9724" max="9724" width="10.42578125" style="65" customWidth="1"/>
    <col min="9725" max="9725" width="34.42578125" style="65" customWidth="1"/>
    <col min="9726" max="9726" width="0" style="65" hidden="1" customWidth="1"/>
    <col min="9727" max="9728" width="14.7109375" style="65" customWidth="1"/>
    <col min="9729" max="9729" width="0" style="65" hidden="1" customWidth="1"/>
    <col min="9730" max="9730" width="10.7109375" style="65" customWidth="1"/>
    <col min="9731" max="9731" width="14.7109375" style="65" customWidth="1"/>
    <col min="9732" max="9732" width="10.7109375" style="65" customWidth="1"/>
    <col min="9733" max="9733" width="14.7109375" style="65" customWidth="1"/>
    <col min="9734" max="9734" width="10.7109375" style="65" customWidth="1"/>
    <col min="9735" max="9973" width="46" style="65" customWidth="1"/>
    <col min="9974" max="9974" width="5.7109375" style="65" customWidth="1"/>
    <col min="9975" max="9975" width="11" style="65" customWidth="1"/>
    <col min="9976" max="9976" width="34.5703125" style="65" customWidth="1"/>
    <col min="9977" max="9978" width="17.5703125" style="65"/>
    <col min="9979" max="9979" width="5.140625" style="65" customWidth="1"/>
    <col min="9980" max="9980" width="10.42578125" style="65" customWidth="1"/>
    <col min="9981" max="9981" width="34.42578125" style="65" customWidth="1"/>
    <col min="9982" max="9982" width="0" style="65" hidden="1" customWidth="1"/>
    <col min="9983" max="9984" width="14.7109375" style="65" customWidth="1"/>
    <col min="9985" max="9985" width="0" style="65" hidden="1" customWidth="1"/>
    <col min="9986" max="9986" width="10.7109375" style="65" customWidth="1"/>
    <col min="9987" max="9987" width="14.7109375" style="65" customWidth="1"/>
    <col min="9988" max="9988" width="10.7109375" style="65" customWidth="1"/>
    <col min="9989" max="9989" width="14.7109375" style="65" customWidth="1"/>
    <col min="9990" max="9990" width="10.7109375" style="65" customWidth="1"/>
    <col min="9991" max="10229" width="46" style="65" customWidth="1"/>
    <col min="10230" max="10230" width="5.7109375" style="65" customWidth="1"/>
    <col min="10231" max="10231" width="11" style="65" customWidth="1"/>
    <col min="10232" max="10232" width="34.5703125" style="65" customWidth="1"/>
    <col min="10233" max="10234" width="17.5703125" style="65"/>
    <col min="10235" max="10235" width="5.140625" style="65" customWidth="1"/>
    <col min="10236" max="10236" width="10.42578125" style="65" customWidth="1"/>
    <col min="10237" max="10237" width="34.42578125" style="65" customWidth="1"/>
    <col min="10238" max="10238" width="0" style="65" hidden="1" customWidth="1"/>
    <col min="10239" max="10240" width="14.7109375" style="65" customWidth="1"/>
    <col min="10241" max="10241" width="0" style="65" hidden="1" customWidth="1"/>
    <col min="10242" max="10242" width="10.7109375" style="65" customWidth="1"/>
    <col min="10243" max="10243" width="14.7109375" style="65" customWidth="1"/>
    <col min="10244" max="10244" width="10.7109375" style="65" customWidth="1"/>
    <col min="10245" max="10245" width="14.7109375" style="65" customWidth="1"/>
    <col min="10246" max="10246" width="10.7109375" style="65" customWidth="1"/>
    <col min="10247" max="10485" width="46" style="65" customWidth="1"/>
    <col min="10486" max="10486" width="5.7109375" style="65" customWidth="1"/>
    <col min="10487" max="10487" width="11" style="65" customWidth="1"/>
    <col min="10488" max="10488" width="34.5703125" style="65" customWidth="1"/>
    <col min="10489" max="10490" width="17.5703125" style="65"/>
    <col min="10491" max="10491" width="5.140625" style="65" customWidth="1"/>
    <col min="10492" max="10492" width="10.42578125" style="65" customWidth="1"/>
    <col min="10493" max="10493" width="34.42578125" style="65" customWidth="1"/>
    <col min="10494" max="10494" width="0" style="65" hidden="1" customWidth="1"/>
    <col min="10495" max="10496" width="14.7109375" style="65" customWidth="1"/>
    <col min="10497" max="10497" width="0" style="65" hidden="1" customWidth="1"/>
    <col min="10498" max="10498" width="10.7109375" style="65" customWidth="1"/>
    <col min="10499" max="10499" width="14.7109375" style="65" customWidth="1"/>
    <col min="10500" max="10500" width="10.7109375" style="65" customWidth="1"/>
    <col min="10501" max="10501" width="14.7109375" style="65" customWidth="1"/>
    <col min="10502" max="10502" width="10.7109375" style="65" customWidth="1"/>
    <col min="10503" max="10741" width="46" style="65" customWidth="1"/>
    <col min="10742" max="10742" width="5.7109375" style="65" customWidth="1"/>
    <col min="10743" max="10743" width="11" style="65" customWidth="1"/>
    <col min="10744" max="10744" width="34.5703125" style="65" customWidth="1"/>
    <col min="10745" max="10746" width="17.5703125" style="65"/>
    <col min="10747" max="10747" width="5.140625" style="65" customWidth="1"/>
    <col min="10748" max="10748" width="10.42578125" style="65" customWidth="1"/>
    <col min="10749" max="10749" width="34.42578125" style="65" customWidth="1"/>
    <col min="10750" max="10750" width="0" style="65" hidden="1" customWidth="1"/>
    <col min="10751" max="10752" width="14.7109375" style="65" customWidth="1"/>
    <col min="10753" max="10753" width="0" style="65" hidden="1" customWidth="1"/>
    <col min="10754" max="10754" width="10.7109375" style="65" customWidth="1"/>
    <col min="10755" max="10755" width="14.7109375" style="65" customWidth="1"/>
    <col min="10756" max="10756" width="10.7109375" style="65" customWidth="1"/>
    <col min="10757" max="10757" width="14.7109375" style="65" customWidth="1"/>
    <col min="10758" max="10758" width="10.7109375" style="65" customWidth="1"/>
    <col min="10759" max="10997" width="46" style="65" customWidth="1"/>
    <col min="10998" max="10998" width="5.7109375" style="65" customWidth="1"/>
    <col min="10999" max="10999" width="11" style="65" customWidth="1"/>
    <col min="11000" max="11000" width="34.5703125" style="65" customWidth="1"/>
    <col min="11001" max="11002" width="17.5703125" style="65"/>
    <col min="11003" max="11003" width="5.140625" style="65" customWidth="1"/>
    <col min="11004" max="11004" width="10.42578125" style="65" customWidth="1"/>
    <col min="11005" max="11005" width="34.42578125" style="65" customWidth="1"/>
    <col min="11006" max="11006" width="0" style="65" hidden="1" customWidth="1"/>
    <col min="11007" max="11008" width="14.7109375" style="65" customWidth="1"/>
    <col min="11009" max="11009" width="0" style="65" hidden="1" customWidth="1"/>
    <col min="11010" max="11010" width="10.7109375" style="65" customWidth="1"/>
    <col min="11011" max="11011" width="14.7109375" style="65" customWidth="1"/>
    <col min="11012" max="11012" width="10.7109375" style="65" customWidth="1"/>
    <col min="11013" max="11013" width="14.7109375" style="65" customWidth="1"/>
    <col min="11014" max="11014" width="10.7109375" style="65" customWidth="1"/>
    <col min="11015" max="11253" width="46" style="65" customWidth="1"/>
    <col min="11254" max="11254" width="5.7109375" style="65" customWidth="1"/>
    <col min="11255" max="11255" width="11" style="65" customWidth="1"/>
    <col min="11256" max="11256" width="34.5703125" style="65" customWidth="1"/>
    <col min="11257" max="11258" width="17.5703125" style="65"/>
    <col min="11259" max="11259" width="5.140625" style="65" customWidth="1"/>
    <col min="11260" max="11260" width="10.42578125" style="65" customWidth="1"/>
    <col min="11261" max="11261" width="34.42578125" style="65" customWidth="1"/>
    <col min="11262" max="11262" width="0" style="65" hidden="1" customWidth="1"/>
    <col min="11263" max="11264" width="14.7109375" style="65" customWidth="1"/>
    <col min="11265" max="11265" width="0" style="65" hidden="1" customWidth="1"/>
    <col min="11266" max="11266" width="10.7109375" style="65" customWidth="1"/>
    <col min="11267" max="11267" width="14.7109375" style="65" customWidth="1"/>
    <col min="11268" max="11268" width="10.7109375" style="65" customWidth="1"/>
    <col min="11269" max="11269" width="14.7109375" style="65" customWidth="1"/>
    <col min="11270" max="11270" width="10.7109375" style="65" customWidth="1"/>
    <col min="11271" max="11509" width="46" style="65" customWidth="1"/>
    <col min="11510" max="11510" width="5.7109375" style="65" customWidth="1"/>
    <col min="11511" max="11511" width="11" style="65" customWidth="1"/>
    <col min="11512" max="11512" width="34.5703125" style="65" customWidth="1"/>
    <col min="11513" max="11514" width="17.5703125" style="65"/>
    <col min="11515" max="11515" width="5.140625" style="65" customWidth="1"/>
    <col min="11516" max="11516" width="10.42578125" style="65" customWidth="1"/>
    <col min="11517" max="11517" width="34.42578125" style="65" customWidth="1"/>
    <col min="11518" max="11518" width="0" style="65" hidden="1" customWidth="1"/>
    <col min="11519" max="11520" width="14.7109375" style="65" customWidth="1"/>
    <col min="11521" max="11521" width="0" style="65" hidden="1" customWidth="1"/>
    <col min="11522" max="11522" width="10.7109375" style="65" customWidth="1"/>
    <col min="11523" max="11523" width="14.7109375" style="65" customWidth="1"/>
    <col min="11524" max="11524" width="10.7109375" style="65" customWidth="1"/>
    <col min="11525" max="11525" width="14.7109375" style="65" customWidth="1"/>
    <col min="11526" max="11526" width="10.7109375" style="65" customWidth="1"/>
    <col min="11527" max="11765" width="46" style="65" customWidth="1"/>
    <col min="11766" max="11766" width="5.7109375" style="65" customWidth="1"/>
    <col min="11767" max="11767" width="11" style="65" customWidth="1"/>
    <col min="11768" max="11768" width="34.5703125" style="65" customWidth="1"/>
    <col min="11769" max="11770" width="17.5703125" style="65"/>
    <col min="11771" max="11771" width="5.140625" style="65" customWidth="1"/>
    <col min="11772" max="11772" width="10.42578125" style="65" customWidth="1"/>
    <col min="11773" max="11773" width="34.42578125" style="65" customWidth="1"/>
    <col min="11774" max="11774" width="0" style="65" hidden="1" customWidth="1"/>
    <col min="11775" max="11776" width="14.7109375" style="65" customWidth="1"/>
    <col min="11777" max="11777" width="0" style="65" hidden="1" customWidth="1"/>
    <col min="11778" max="11778" width="10.7109375" style="65" customWidth="1"/>
    <col min="11779" max="11779" width="14.7109375" style="65" customWidth="1"/>
    <col min="11780" max="11780" width="10.7109375" style="65" customWidth="1"/>
    <col min="11781" max="11781" width="14.7109375" style="65" customWidth="1"/>
    <col min="11782" max="11782" width="10.7109375" style="65" customWidth="1"/>
    <col min="11783" max="12021" width="46" style="65" customWidth="1"/>
    <col min="12022" max="12022" width="5.7109375" style="65" customWidth="1"/>
    <col min="12023" max="12023" width="11" style="65" customWidth="1"/>
    <col min="12024" max="12024" width="34.5703125" style="65" customWidth="1"/>
    <col min="12025" max="12026" width="17.5703125" style="65"/>
    <col min="12027" max="12027" width="5.140625" style="65" customWidth="1"/>
    <col min="12028" max="12028" width="10.42578125" style="65" customWidth="1"/>
    <col min="12029" max="12029" width="34.42578125" style="65" customWidth="1"/>
    <col min="12030" max="12030" width="0" style="65" hidden="1" customWidth="1"/>
    <col min="12031" max="12032" width="14.7109375" style="65" customWidth="1"/>
    <col min="12033" max="12033" width="0" style="65" hidden="1" customWidth="1"/>
    <col min="12034" max="12034" width="10.7109375" style="65" customWidth="1"/>
    <col min="12035" max="12035" width="14.7109375" style="65" customWidth="1"/>
    <col min="12036" max="12036" width="10.7109375" style="65" customWidth="1"/>
    <col min="12037" max="12037" width="14.7109375" style="65" customWidth="1"/>
    <col min="12038" max="12038" width="10.7109375" style="65" customWidth="1"/>
    <col min="12039" max="12277" width="46" style="65" customWidth="1"/>
    <col min="12278" max="12278" width="5.7109375" style="65" customWidth="1"/>
    <col min="12279" max="12279" width="11" style="65" customWidth="1"/>
    <col min="12280" max="12280" width="34.5703125" style="65" customWidth="1"/>
    <col min="12281" max="12282" width="17.5703125" style="65"/>
    <col min="12283" max="12283" width="5.140625" style="65" customWidth="1"/>
    <col min="12284" max="12284" width="10.42578125" style="65" customWidth="1"/>
    <col min="12285" max="12285" width="34.42578125" style="65" customWidth="1"/>
    <col min="12286" max="12286" width="0" style="65" hidden="1" customWidth="1"/>
    <col min="12287" max="12288" width="14.7109375" style="65" customWidth="1"/>
    <col min="12289" max="12289" width="0" style="65" hidden="1" customWidth="1"/>
    <col min="12290" max="12290" width="10.7109375" style="65" customWidth="1"/>
    <col min="12291" max="12291" width="14.7109375" style="65" customWidth="1"/>
    <col min="12292" max="12292" width="10.7109375" style="65" customWidth="1"/>
    <col min="12293" max="12293" width="14.7109375" style="65" customWidth="1"/>
    <col min="12294" max="12294" width="10.7109375" style="65" customWidth="1"/>
    <col min="12295" max="12533" width="46" style="65" customWidth="1"/>
    <col min="12534" max="12534" width="5.7109375" style="65" customWidth="1"/>
    <col min="12535" max="12535" width="11" style="65" customWidth="1"/>
    <col min="12536" max="12536" width="34.5703125" style="65" customWidth="1"/>
    <col min="12537" max="12538" width="17.5703125" style="65"/>
    <col min="12539" max="12539" width="5.140625" style="65" customWidth="1"/>
    <col min="12540" max="12540" width="10.42578125" style="65" customWidth="1"/>
    <col min="12541" max="12541" width="34.42578125" style="65" customWidth="1"/>
    <col min="12542" max="12542" width="0" style="65" hidden="1" customWidth="1"/>
    <col min="12543" max="12544" width="14.7109375" style="65" customWidth="1"/>
    <col min="12545" max="12545" width="0" style="65" hidden="1" customWidth="1"/>
    <col min="12546" max="12546" width="10.7109375" style="65" customWidth="1"/>
    <col min="12547" max="12547" width="14.7109375" style="65" customWidth="1"/>
    <col min="12548" max="12548" width="10.7109375" style="65" customWidth="1"/>
    <col min="12549" max="12549" width="14.7109375" style="65" customWidth="1"/>
    <col min="12550" max="12550" width="10.7109375" style="65" customWidth="1"/>
    <col min="12551" max="12789" width="46" style="65" customWidth="1"/>
    <col min="12790" max="12790" width="5.7109375" style="65" customWidth="1"/>
    <col min="12791" max="12791" width="11" style="65" customWidth="1"/>
    <col min="12792" max="12792" width="34.5703125" style="65" customWidth="1"/>
    <col min="12793" max="12794" width="17.5703125" style="65"/>
    <col min="12795" max="12795" width="5.140625" style="65" customWidth="1"/>
    <col min="12796" max="12796" width="10.42578125" style="65" customWidth="1"/>
    <col min="12797" max="12797" width="34.42578125" style="65" customWidth="1"/>
    <col min="12798" max="12798" width="0" style="65" hidden="1" customWidth="1"/>
    <col min="12799" max="12800" width="14.7109375" style="65" customWidth="1"/>
    <col min="12801" max="12801" width="0" style="65" hidden="1" customWidth="1"/>
    <col min="12802" max="12802" width="10.7109375" style="65" customWidth="1"/>
    <col min="12803" max="12803" width="14.7109375" style="65" customWidth="1"/>
    <col min="12804" max="12804" width="10.7109375" style="65" customWidth="1"/>
    <col min="12805" max="12805" width="14.7109375" style="65" customWidth="1"/>
    <col min="12806" max="12806" width="10.7109375" style="65" customWidth="1"/>
    <col min="12807" max="13045" width="46" style="65" customWidth="1"/>
    <col min="13046" max="13046" width="5.7109375" style="65" customWidth="1"/>
    <col min="13047" max="13047" width="11" style="65" customWidth="1"/>
    <col min="13048" max="13048" width="34.5703125" style="65" customWidth="1"/>
    <col min="13049" max="13050" width="17.5703125" style="65"/>
    <col min="13051" max="13051" width="5.140625" style="65" customWidth="1"/>
    <col min="13052" max="13052" width="10.42578125" style="65" customWidth="1"/>
    <col min="13053" max="13053" width="34.42578125" style="65" customWidth="1"/>
    <col min="13054" max="13054" width="0" style="65" hidden="1" customWidth="1"/>
    <col min="13055" max="13056" width="14.7109375" style="65" customWidth="1"/>
    <col min="13057" max="13057" width="0" style="65" hidden="1" customWidth="1"/>
    <col min="13058" max="13058" width="10.7109375" style="65" customWidth="1"/>
    <col min="13059" max="13059" width="14.7109375" style="65" customWidth="1"/>
    <col min="13060" max="13060" width="10.7109375" style="65" customWidth="1"/>
    <col min="13061" max="13061" width="14.7109375" style="65" customWidth="1"/>
    <col min="13062" max="13062" width="10.7109375" style="65" customWidth="1"/>
    <col min="13063" max="13301" width="46" style="65" customWidth="1"/>
    <col min="13302" max="13302" width="5.7109375" style="65" customWidth="1"/>
    <col min="13303" max="13303" width="11" style="65" customWidth="1"/>
    <col min="13304" max="13304" width="34.5703125" style="65" customWidth="1"/>
    <col min="13305" max="13306" width="17.5703125" style="65"/>
    <col min="13307" max="13307" width="5.140625" style="65" customWidth="1"/>
    <col min="13308" max="13308" width="10.42578125" style="65" customWidth="1"/>
    <col min="13309" max="13309" width="34.42578125" style="65" customWidth="1"/>
    <col min="13310" max="13310" width="0" style="65" hidden="1" customWidth="1"/>
    <col min="13311" max="13312" width="14.7109375" style="65" customWidth="1"/>
    <col min="13313" max="13313" width="0" style="65" hidden="1" customWidth="1"/>
    <col min="13314" max="13314" width="10.7109375" style="65" customWidth="1"/>
    <col min="13315" max="13315" width="14.7109375" style="65" customWidth="1"/>
    <col min="13316" max="13316" width="10.7109375" style="65" customWidth="1"/>
    <col min="13317" max="13317" width="14.7109375" style="65" customWidth="1"/>
    <col min="13318" max="13318" width="10.7109375" style="65" customWidth="1"/>
    <col min="13319" max="13557" width="46" style="65" customWidth="1"/>
    <col min="13558" max="13558" width="5.7109375" style="65" customWidth="1"/>
    <col min="13559" max="13559" width="11" style="65" customWidth="1"/>
    <col min="13560" max="13560" width="34.5703125" style="65" customWidth="1"/>
    <col min="13561" max="13562" width="17.5703125" style="65"/>
    <col min="13563" max="13563" width="5.140625" style="65" customWidth="1"/>
    <col min="13564" max="13564" width="10.42578125" style="65" customWidth="1"/>
    <col min="13565" max="13565" width="34.42578125" style="65" customWidth="1"/>
    <col min="13566" max="13566" width="0" style="65" hidden="1" customWidth="1"/>
    <col min="13567" max="13568" width="14.7109375" style="65" customWidth="1"/>
    <col min="13569" max="13569" width="0" style="65" hidden="1" customWidth="1"/>
    <col min="13570" max="13570" width="10.7109375" style="65" customWidth="1"/>
    <col min="13571" max="13571" width="14.7109375" style="65" customWidth="1"/>
    <col min="13572" max="13572" width="10.7109375" style="65" customWidth="1"/>
    <col min="13573" max="13573" width="14.7109375" style="65" customWidth="1"/>
    <col min="13574" max="13574" width="10.7109375" style="65" customWidth="1"/>
    <col min="13575" max="13813" width="46" style="65" customWidth="1"/>
    <col min="13814" max="13814" width="5.7109375" style="65" customWidth="1"/>
    <col min="13815" max="13815" width="11" style="65" customWidth="1"/>
    <col min="13816" max="13816" width="34.5703125" style="65" customWidth="1"/>
    <col min="13817" max="13818" width="17.5703125" style="65"/>
    <col min="13819" max="13819" width="5.140625" style="65" customWidth="1"/>
    <col min="13820" max="13820" width="10.42578125" style="65" customWidth="1"/>
    <col min="13821" max="13821" width="34.42578125" style="65" customWidth="1"/>
    <col min="13822" max="13822" width="0" style="65" hidden="1" customWidth="1"/>
    <col min="13823" max="13824" width="14.7109375" style="65" customWidth="1"/>
    <col min="13825" max="13825" width="0" style="65" hidden="1" customWidth="1"/>
    <col min="13826" max="13826" width="10.7109375" style="65" customWidth="1"/>
    <col min="13827" max="13827" width="14.7109375" style="65" customWidth="1"/>
    <col min="13828" max="13828" width="10.7109375" style="65" customWidth="1"/>
    <col min="13829" max="13829" width="14.7109375" style="65" customWidth="1"/>
    <col min="13830" max="13830" width="10.7109375" style="65" customWidth="1"/>
    <col min="13831" max="14069" width="46" style="65" customWidth="1"/>
    <col min="14070" max="14070" width="5.7109375" style="65" customWidth="1"/>
    <col min="14071" max="14071" width="11" style="65" customWidth="1"/>
    <col min="14072" max="14072" width="34.5703125" style="65" customWidth="1"/>
    <col min="14073" max="14074" width="17.5703125" style="65"/>
    <col min="14075" max="14075" width="5.140625" style="65" customWidth="1"/>
    <col min="14076" max="14076" width="10.42578125" style="65" customWidth="1"/>
    <col min="14077" max="14077" width="34.42578125" style="65" customWidth="1"/>
    <col min="14078" max="14078" width="0" style="65" hidden="1" customWidth="1"/>
    <col min="14079" max="14080" width="14.7109375" style="65" customWidth="1"/>
    <col min="14081" max="14081" width="0" style="65" hidden="1" customWidth="1"/>
    <col min="14082" max="14082" width="10.7109375" style="65" customWidth="1"/>
    <col min="14083" max="14083" width="14.7109375" style="65" customWidth="1"/>
    <col min="14084" max="14084" width="10.7109375" style="65" customWidth="1"/>
    <col min="14085" max="14085" width="14.7109375" style="65" customWidth="1"/>
    <col min="14086" max="14086" width="10.7109375" style="65" customWidth="1"/>
    <col min="14087" max="14325" width="46" style="65" customWidth="1"/>
    <col min="14326" max="14326" width="5.7109375" style="65" customWidth="1"/>
    <col min="14327" max="14327" width="11" style="65" customWidth="1"/>
    <col min="14328" max="14328" width="34.5703125" style="65" customWidth="1"/>
    <col min="14329" max="14330" width="17.5703125" style="65"/>
    <col min="14331" max="14331" width="5.140625" style="65" customWidth="1"/>
    <col min="14332" max="14332" width="10.42578125" style="65" customWidth="1"/>
    <col min="14333" max="14333" width="34.42578125" style="65" customWidth="1"/>
    <col min="14334" max="14334" width="0" style="65" hidden="1" customWidth="1"/>
    <col min="14335" max="14336" width="14.7109375" style="65" customWidth="1"/>
    <col min="14337" max="14337" width="0" style="65" hidden="1" customWidth="1"/>
    <col min="14338" max="14338" width="10.7109375" style="65" customWidth="1"/>
    <col min="14339" max="14339" width="14.7109375" style="65" customWidth="1"/>
    <col min="14340" max="14340" width="10.7109375" style="65" customWidth="1"/>
    <col min="14341" max="14341" width="14.7109375" style="65" customWidth="1"/>
    <col min="14342" max="14342" width="10.7109375" style="65" customWidth="1"/>
    <col min="14343" max="14581" width="46" style="65" customWidth="1"/>
    <col min="14582" max="14582" width="5.7109375" style="65" customWidth="1"/>
    <col min="14583" max="14583" width="11" style="65" customWidth="1"/>
    <col min="14584" max="14584" width="34.5703125" style="65" customWidth="1"/>
    <col min="14585" max="14586" width="17.5703125" style="65"/>
    <col min="14587" max="14587" width="5.140625" style="65" customWidth="1"/>
    <col min="14588" max="14588" width="10.42578125" style="65" customWidth="1"/>
    <col min="14589" max="14589" width="34.42578125" style="65" customWidth="1"/>
    <col min="14590" max="14590" width="0" style="65" hidden="1" customWidth="1"/>
    <col min="14591" max="14592" width="14.7109375" style="65" customWidth="1"/>
    <col min="14593" max="14593" width="0" style="65" hidden="1" customWidth="1"/>
    <col min="14594" max="14594" width="10.7109375" style="65" customWidth="1"/>
    <col min="14595" max="14595" width="14.7109375" style="65" customWidth="1"/>
    <col min="14596" max="14596" width="10.7109375" style="65" customWidth="1"/>
    <col min="14597" max="14597" width="14.7109375" style="65" customWidth="1"/>
    <col min="14598" max="14598" width="10.7109375" style="65" customWidth="1"/>
    <col min="14599" max="14837" width="46" style="65" customWidth="1"/>
    <col min="14838" max="14838" width="5.7109375" style="65" customWidth="1"/>
    <col min="14839" max="14839" width="11" style="65" customWidth="1"/>
    <col min="14840" max="14840" width="34.5703125" style="65" customWidth="1"/>
    <col min="14841" max="14842" width="17.5703125" style="65"/>
    <col min="14843" max="14843" width="5.140625" style="65" customWidth="1"/>
    <col min="14844" max="14844" width="10.42578125" style="65" customWidth="1"/>
    <col min="14845" max="14845" width="34.42578125" style="65" customWidth="1"/>
    <col min="14846" max="14846" width="0" style="65" hidden="1" customWidth="1"/>
    <col min="14847" max="14848" width="14.7109375" style="65" customWidth="1"/>
    <col min="14849" max="14849" width="0" style="65" hidden="1" customWidth="1"/>
    <col min="14850" max="14850" width="10.7109375" style="65" customWidth="1"/>
    <col min="14851" max="14851" width="14.7109375" style="65" customWidth="1"/>
    <col min="14852" max="14852" width="10.7109375" style="65" customWidth="1"/>
    <col min="14853" max="14853" width="14.7109375" style="65" customWidth="1"/>
    <col min="14854" max="14854" width="10.7109375" style="65" customWidth="1"/>
    <col min="14855" max="15093" width="46" style="65" customWidth="1"/>
    <col min="15094" max="15094" width="5.7109375" style="65" customWidth="1"/>
    <col min="15095" max="15095" width="11" style="65" customWidth="1"/>
    <col min="15096" max="15096" width="34.5703125" style="65" customWidth="1"/>
    <col min="15097" max="15098" width="17.5703125" style="65"/>
    <col min="15099" max="15099" width="5.140625" style="65" customWidth="1"/>
    <col min="15100" max="15100" width="10.42578125" style="65" customWidth="1"/>
    <col min="15101" max="15101" width="34.42578125" style="65" customWidth="1"/>
    <col min="15102" max="15102" width="0" style="65" hidden="1" customWidth="1"/>
    <col min="15103" max="15104" width="14.7109375" style="65" customWidth="1"/>
    <col min="15105" max="15105" width="0" style="65" hidden="1" customWidth="1"/>
    <col min="15106" max="15106" width="10.7109375" style="65" customWidth="1"/>
    <col min="15107" max="15107" width="14.7109375" style="65" customWidth="1"/>
    <col min="15108" max="15108" width="10.7109375" style="65" customWidth="1"/>
    <col min="15109" max="15109" width="14.7109375" style="65" customWidth="1"/>
    <col min="15110" max="15110" width="10.7109375" style="65" customWidth="1"/>
    <col min="15111" max="15349" width="46" style="65" customWidth="1"/>
    <col min="15350" max="15350" width="5.7109375" style="65" customWidth="1"/>
    <col min="15351" max="15351" width="11" style="65" customWidth="1"/>
    <col min="15352" max="15352" width="34.5703125" style="65" customWidth="1"/>
    <col min="15353" max="15354" width="17.5703125" style="65"/>
    <col min="15355" max="15355" width="5.140625" style="65" customWidth="1"/>
    <col min="15356" max="15356" width="10.42578125" style="65" customWidth="1"/>
    <col min="15357" max="15357" width="34.42578125" style="65" customWidth="1"/>
    <col min="15358" max="15358" width="0" style="65" hidden="1" customWidth="1"/>
    <col min="15359" max="15360" width="14.7109375" style="65" customWidth="1"/>
    <col min="15361" max="15361" width="0" style="65" hidden="1" customWidth="1"/>
    <col min="15362" max="15362" width="10.7109375" style="65" customWidth="1"/>
    <col min="15363" max="15363" width="14.7109375" style="65" customWidth="1"/>
    <col min="15364" max="15364" width="10.7109375" style="65" customWidth="1"/>
    <col min="15365" max="15365" width="14.7109375" style="65" customWidth="1"/>
    <col min="15366" max="15366" width="10.7109375" style="65" customWidth="1"/>
    <col min="15367" max="15605" width="46" style="65" customWidth="1"/>
    <col min="15606" max="15606" width="5.7109375" style="65" customWidth="1"/>
    <col min="15607" max="15607" width="11" style="65" customWidth="1"/>
    <col min="15608" max="15608" width="34.5703125" style="65" customWidth="1"/>
    <col min="15609" max="15610" width="17.5703125" style="65"/>
    <col min="15611" max="15611" width="5.140625" style="65" customWidth="1"/>
    <col min="15612" max="15612" width="10.42578125" style="65" customWidth="1"/>
    <col min="15613" max="15613" width="34.42578125" style="65" customWidth="1"/>
    <col min="15614" max="15614" width="0" style="65" hidden="1" customWidth="1"/>
    <col min="15615" max="15616" width="14.7109375" style="65" customWidth="1"/>
    <col min="15617" max="15617" width="0" style="65" hidden="1" customWidth="1"/>
    <col min="15618" max="15618" width="10.7109375" style="65" customWidth="1"/>
    <col min="15619" max="15619" width="14.7109375" style="65" customWidth="1"/>
    <col min="15620" max="15620" width="10.7109375" style="65" customWidth="1"/>
    <col min="15621" max="15621" width="14.7109375" style="65" customWidth="1"/>
    <col min="15622" max="15622" width="10.7109375" style="65" customWidth="1"/>
    <col min="15623" max="15861" width="46" style="65" customWidth="1"/>
    <col min="15862" max="15862" width="5.7109375" style="65" customWidth="1"/>
    <col min="15863" max="15863" width="11" style="65" customWidth="1"/>
    <col min="15864" max="15864" width="34.5703125" style="65" customWidth="1"/>
    <col min="15865" max="15866" width="17.5703125" style="65"/>
    <col min="15867" max="15867" width="5.140625" style="65" customWidth="1"/>
    <col min="15868" max="15868" width="10.42578125" style="65" customWidth="1"/>
    <col min="15869" max="15869" width="34.42578125" style="65" customWidth="1"/>
    <col min="15870" max="15870" width="0" style="65" hidden="1" customWidth="1"/>
    <col min="15871" max="15872" width="14.7109375" style="65" customWidth="1"/>
    <col min="15873" max="15873" width="0" style="65" hidden="1" customWidth="1"/>
    <col min="15874" max="15874" width="10.7109375" style="65" customWidth="1"/>
    <col min="15875" max="15875" width="14.7109375" style="65" customWidth="1"/>
    <col min="15876" max="15876" width="10.7109375" style="65" customWidth="1"/>
    <col min="15877" max="15877" width="14.7109375" style="65" customWidth="1"/>
    <col min="15878" max="15878" width="10.7109375" style="65" customWidth="1"/>
    <col min="15879" max="16117" width="46" style="65" customWidth="1"/>
    <col min="16118" max="16118" width="5.7109375" style="65" customWidth="1"/>
    <col min="16119" max="16119" width="11" style="65" customWidth="1"/>
    <col min="16120" max="16120" width="34.5703125" style="65" customWidth="1"/>
    <col min="16121" max="16122" width="17.5703125" style="65"/>
    <col min="16123" max="16123" width="5.140625" style="65" customWidth="1"/>
    <col min="16124" max="16124" width="10.42578125" style="65" customWidth="1"/>
    <col min="16125" max="16125" width="34.42578125" style="65" customWidth="1"/>
    <col min="16126" max="16126" width="0" style="65" hidden="1" customWidth="1"/>
    <col min="16127" max="16128" width="14.7109375" style="65" customWidth="1"/>
    <col min="16129" max="16129" width="0" style="65" hidden="1" customWidth="1"/>
    <col min="16130" max="16130" width="10.7109375" style="65" customWidth="1"/>
    <col min="16131" max="16131" width="14.7109375" style="65" customWidth="1"/>
    <col min="16132" max="16132" width="10.7109375" style="65" customWidth="1"/>
    <col min="16133" max="16133" width="14.7109375" style="65" customWidth="1"/>
    <col min="16134" max="16134" width="10.7109375" style="65" customWidth="1"/>
    <col min="16135" max="16373" width="46" style="65" customWidth="1"/>
    <col min="16374" max="16374" width="5.7109375" style="65" customWidth="1"/>
    <col min="16375" max="16375" width="11" style="65" customWidth="1"/>
    <col min="16376" max="16376" width="34.5703125" style="65" customWidth="1"/>
    <col min="16377" max="16384" width="17.5703125" style="65"/>
  </cols>
  <sheetData>
    <row r="1" spans="1:8" s="69" customFormat="1" ht="25.5" customHeight="1">
      <c r="A1" s="274" t="s">
        <v>368</v>
      </c>
      <c r="B1" s="274"/>
      <c r="C1" s="274"/>
      <c r="D1" s="274"/>
      <c r="E1" s="274"/>
      <c r="F1" s="274"/>
      <c r="G1" s="274"/>
      <c r="H1" s="274"/>
    </row>
    <row r="2" spans="1:8" s="68" customFormat="1" ht="30" customHeight="1">
      <c r="A2" s="158" t="s">
        <v>294</v>
      </c>
      <c r="B2" s="158" t="s">
        <v>295</v>
      </c>
      <c r="C2" s="158" t="s">
        <v>296</v>
      </c>
      <c r="D2" s="158" t="s">
        <v>297</v>
      </c>
      <c r="E2" s="158" t="s">
        <v>327</v>
      </c>
      <c r="F2" s="158" t="s">
        <v>341</v>
      </c>
      <c r="G2" s="158" t="s">
        <v>364</v>
      </c>
      <c r="H2" s="158" t="s">
        <v>365</v>
      </c>
    </row>
    <row r="3" spans="1:8" s="156" customFormat="1" ht="10.5" customHeight="1">
      <c r="A3" s="155" t="s">
        <v>298</v>
      </c>
      <c r="B3" s="155" t="s">
        <v>299</v>
      </c>
      <c r="C3" s="155" t="s">
        <v>300</v>
      </c>
      <c r="D3" s="155" t="s">
        <v>301</v>
      </c>
      <c r="E3" s="155" t="s">
        <v>301</v>
      </c>
      <c r="F3" s="155" t="s">
        <v>302</v>
      </c>
      <c r="G3" s="155" t="s">
        <v>303</v>
      </c>
      <c r="H3" s="155" t="s">
        <v>366</v>
      </c>
    </row>
    <row r="4" spans="1:8" ht="25.5" customHeight="1">
      <c r="A4" s="190" t="s">
        <v>298</v>
      </c>
      <c r="B4" s="181" t="s">
        <v>304</v>
      </c>
      <c r="C4" s="182" t="s">
        <v>195</v>
      </c>
      <c r="D4" s="183">
        <f>SUM(D5:D11)</f>
        <v>0</v>
      </c>
      <c r="E4" s="183">
        <f>SUM(E5:E12)</f>
        <v>947652930</v>
      </c>
      <c r="F4" s="183">
        <f t="shared" ref="F4:H4" si="0">SUM(F5:F12)</f>
        <v>1373852639</v>
      </c>
      <c r="G4" s="183">
        <f t="shared" si="0"/>
        <v>996684090</v>
      </c>
      <c r="H4" s="183">
        <f t="shared" si="0"/>
        <v>1186029773</v>
      </c>
    </row>
    <row r="5" spans="1:8" ht="15" customHeight="1">
      <c r="A5" s="191"/>
      <c r="B5" s="70"/>
      <c r="C5" s="157" t="s">
        <v>369</v>
      </c>
      <c r="D5" s="72"/>
      <c r="E5" s="72">
        <v>591734033</v>
      </c>
      <c r="F5" s="72">
        <v>1123023853</v>
      </c>
      <c r="G5" s="72">
        <v>644103155</v>
      </c>
      <c r="H5" s="72">
        <v>221921000</v>
      </c>
    </row>
    <row r="6" spans="1:8" ht="15" customHeight="1">
      <c r="A6" s="191"/>
      <c r="B6" s="70"/>
      <c r="C6" s="157" t="s">
        <v>370</v>
      </c>
      <c r="D6" s="73"/>
      <c r="E6" s="73">
        <v>1490928</v>
      </c>
      <c r="F6" s="73">
        <v>2775000</v>
      </c>
      <c r="G6" s="73">
        <v>5485935</v>
      </c>
      <c r="H6" s="73">
        <v>5443773</v>
      </c>
    </row>
    <row r="7" spans="1:8" ht="15" customHeight="1">
      <c r="A7" s="191"/>
      <c r="B7" s="70"/>
      <c r="C7" s="157" t="s">
        <v>372</v>
      </c>
      <c r="D7" s="72"/>
      <c r="E7" s="72">
        <v>6750000</v>
      </c>
      <c r="F7" s="72">
        <v>2600000</v>
      </c>
      <c r="G7" s="72">
        <v>2000000</v>
      </c>
      <c r="H7" s="72">
        <v>2000000</v>
      </c>
    </row>
    <row r="8" spans="1:8" ht="15" customHeight="1">
      <c r="A8" s="191"/>
      <c r="B8" s="70"/>
      <c r="C8" s="157" t="s">
        <v>373</v>
      </c>
      <c r="D8" s="72"/>
      <c r="E8" s="72">
        <v>111194200</v>
      </c>
      <c r="F8" s="72">
        <v>25675000</v>
      </c>
      <c r="G8" s="72">
        <v>20625000</v>
      </c>
      <c r="H8" s="72">
        <v>625000</v>
      </c>
    </row>
    <row r="9" spans="1:8" ht="15" customHeight="1">
      <c r="A9" s="191"/>
      <c r="B9" s="70"/>
      <c r="C9" s="157" t="s">
        <v>376</v>
      </c>
      <c r="D9" s="72"/>
      <c r="E9" s="72">
        <v>1069793</v>
      </c>
      <c r="F9" s="72">
        <v>731000</v>
      </c>
      <c r="G9" s="72">
        <v>0</v>
      </c>
      <c r="H9" s="72">
        <v>0</v>
      </c>
    </row>
    <row r="10" spans="1:8" ht="15" customHeight="1">
      <c r="A10" s="191"/>
      <c r="B10" s="70"/>
      <c r="C10" s="157" t="s">
        <v>374</v>
      </c>
      <c r="D10" s="72"/>
      <c r="E10" s="72">
        <v>400000</v>
      </c>
      <c r="F10" s="72">
        <v>0</v>
      </c>
      <c r="G10" s="72">
        <v>0</v>
      </c>
      <c r="H10" s="72">
        <v>0</v>
      </c>
    </row>
    <row r="11" spans="1:8" ht="15" customHeight="1">
      <c r="A11" s="191"/>
      <c r="B11" s="70"/>
      <c r="C11" s="157" t="s">
        <v>375</v>
      </c>
      <c r="D11" s="72"/>
      <c r="E11" s="72">
        <v>235013976</v>
      </c>
      <c r="F11" s="72">
        <v>91740000</v>
      </c>
      <c r="G11" s="72">
        <v>324470000</v>
      </c>
      <c r="H11" s="72">
        <v>956040000</v>
      </c>
    </row>
    <row r="12" spans="1:8" ht="15" customHeight="1">
      <c r="A12" s="191"/>
      <c r="B12" s="70"/>
      <c r="C12" s="157" t="s">
        <v>377</v>
      </c>
      <c r="D12" s="72"/>
      <c r="E12" s="72">
        <v>0</v>
      </c>
      <c r="F12" s="72">
        <v>127307786</v>
      </c>
      <c r="G12" s="72">
        <v>0</v>
      </c>
      <c r="H12" s="72">
        <v>0</v>
      </c>
    </row>
    <row r="13" spans="1:8" ht="25.5" customHeight="1">
      <c r="A13" s="192" t="s">
        <v>299</v>
      </c>
      <c r="B13" s="184" t="s">
        <v>307</v>
      </c>
      <c r="C13" s="185" t="s">
        <v>100</v>
      </c>
      <c r="D13" s="186">
        <f>SUM(D14:D15)</f>
        <v>48244473</v>
      </c>
      <c r="E13" s="186">
        <f>SUM(E14:E16)</f>
        <v>89675000</v>
      </c>
      <c r="F13" s="186">
        <f>SUM(F14:F17)</f>
        <v>103330000</v>
      </c>
      <c r="G13" s="186">
        <f>SUM(G14:G16)</f>
        <v>53175000</v>
      </c>
      <c r="H13" s="186">
        <f>SUM(H14:H16)</f>
        <v>53175000</v>
      </c>
    </row>
    <row r="14" spans="1:8" ht="15" customHeight="1">
      <c r="A14" s="191"/>
      <c r="B14" s="70"/>
      <c r="C14" s="157" t="s">
        <v>369</v>
      </c>
      <c r="D14" s="72">
        <v>45069473</v>
      </c>
      <c r="E14" s="72">
        <v>86500000</v>
      </c>
      <c r="F14" s="72">
        <v>70000000</v>
      </c>
      <c r="G14" s="72">
        <v>50000000</v>
      </c>
      <c r="H14" s="72">
        <v>50000000</v>
      </c>
    </row>
    <row r="15" spans="1:8" ht="15" customHeight="1">
      <c r="A15" s="191"/>
      <c r="B15" s="70"/>
      <c r="C15" s="157" t="s">
        <v>372</v>
      </c>
      <c r="D15" s="73">
        <v>3175000</v>
      </c>
      <c r="E15" s="73">
        <v>2000000</v>
      </c>
      <c r="F15" s="73">
        <v>2000000</v>
      </c>
      <c r="G15" s="73">
        <v>2000000</v>
      </c>
      <c r="H15" s="73">
        <v>2000000</v>
      </c>
    </row>
    <row r="16" spans="1:8" ht="15" customHeight="1">
      <c r="A16" s="191"/>
      <c r="B16" s="70"/>
      <c r="C16" s="157" t="s">
        <v>378</v>
      </c>
      <c r="D16" s="73"/>
      <c r="E16" s="73">
        <v>1175000</v>
      </c>
      <c r="F16" s="73">
        <v>1175000</v>
      </c>
      <c r="G16" s="73">
        <v>1175000</v>
      </c>
      <c r="H16" s="73">
        <v>1175000</v>
      </c>
    </row>
    <row r="17" spans="1:10" ht="15" customHeight="1">
      <c r="A17" s="191"/>
      <c r="B17" s="70"/>
      <c r="C17" s="157" t="s">
        <v>403</v>
      </c>
      <c r="D17" s="73"/>
      <c r="E17" s="73">
        <v>0</v>
      </c>
      <c r="F17" s="73">
        <v>30155000</v>
      </c>
      <c r="G17" s="73">
        <v>0</v>
      </c>
      <c r="H17" s="73">
        <v>0</v>
      </c>
    </row>
    <row r="18" spans="1:10" ht="25.5" customHeight="1">
      <c r="A18" s="201" t="s">
        <v>300</v>
      </c>
      <c r="B18" s="202" t="s">
        <v>308</v>
      </c>
      <c r="C18" s="203" t="s">
        <v>381</v>
      </c>
      <c r="D18" s="204" t="e">
        <f>#REF!+D21+D23+D25</f>
        <v>#REF!</v>
      </c>
      <c r="E18" s="204">
        <f>E19+E21+E23+E25+E29</f>
        <v>405500000</v>
      </c>
      <c r="F18" s="204">
        <f t="shared" ref="F18:H18" si="1">F19+F21+F23+F25+F29</f>
        <v>342509630</v>
      </c>
      <c r="G18" s="204">
        <f t="shared" si="1"/>
        <v>435000000</v>
      </c>
      <c r="H18" s="204">
        <f t="shared" si="1"/>
        <v>465000000</v>
      </c>
    </row>
    <row r="19" spans="1:10" s="74" customFormat="1" ht="25.5" customHeight="1">
      <c r="A19" s="192" t="s">
        <v>309</v>
      </c>
      <c r="B19" s="184"/>
      <c r="C19" s="185" t="s">
        <v>336</v>
      </c>
      <c r="D19" s="186">
        <f>SUM(D20)</f>
        <v>4814304</v>
      </c>
      <c r="E19" s="186">
        <f>SUM(E20)</f>
        <v>439588</v>
      </c>
      <c r="F19" s="186">
        <f>SUM(F20)</f>
        <v>0</v>
      </c>
      <c r="G19" s="186">
        <f>SUM(G20)</f>
        <v>0</v>
      </c>
      <c r="H19" s="186">
        <f>SUM(H20)</f>
        <v>0</v>
      </c>
    </row>
    <row r="20" spans="1:10" s="74" customFormat="1" ht="15" customHeight="1">
      <c r="A20" s="193"/>
      <c r="B20" s="75"/>
      <c r="C20" s="157" t="s">
        <v>369</v>
      </c>
      <c r="D20" s="73">
        <v>4814304</v>
      </c>
      <c r="E20" s="73">
        <v>439588</v>
      </c>
      <c r="F20" s="76">
        <v>0</v>
      </c>
      <c r="G20" s="76">
        <v>0</v>
      </c>
      <c r="H20" s="76">
        <v>0</v>
      </c>
    </row>
    <row r="21" spans="1:10" s="74" customFormat="1" ht="25.5" customHeight="1">
      <c r="A21" s="192" t="s">
        <v>310</v>
      </c>
      <c r="B21" s="184" t="s">
        <v>152</v>
      </c>
      <c r="C21" s="185" t="s">
        <v>153</v>
      </c>
      <c r="D21" s="186">
        <f>SUM(D22)</f>
        <v>4814304</v>
      </c>
      <c r="E21" s="186">
        <f>SUM(E22)</f>
        <v>4000000</v>
      </c>
      <c r="F21" s="186">
        <f>SUM(F22)</f>
        <v>4000000</v>
      </c>
      <c r="G21" s="186">
        <f>SUM(G22)</f>
        <v>5000000</v>
      </c>
      <c r="H21" s="186">
        <f>SUM(H22)</f>
        <v>5000000</v>
      </c>
      <c r="J21" s="262"/>
    </row>
    <row r="22" spans="1:10" s="74" customFormat="1" ht="15" customHeight="1">
      <c r="A22" s="193"/>
      <c r="B22" s="75"/>
      <c r="C22" s="157" t="s">
        <v>369</v>
      </c>
      <c r="D22" s="73">
        <v>4814304</v>
      </c>
      <c r="E22" s="73">
        <v>4000000</v>
      </c>
      <c r="F22" s="76">
        <v>4000000</v>
      </c>
      <c r="G22" s="76">
        <v>5000000</v>
      </c>
      <c r="H22" s="76">
        <v>5000000</v>
      </c>
    </row>
    <row r="23" spans="1:10" s="74" customFormat="1" ht="25.5" customHeight="1">
      <c r="A23" s="194" t="s">
        <v>311</v>
      </c>
      <c r="B23" s="187">
        <v>47641</v>
      </c>
      <c r="C23" s="185" t="s">
        <v>159</v>
      </c>
      <c r="D23" s="186">
        <f>SUM(D24)</f>
        <v>12821973</v>
      </c>
      <c r="E23" s="186">
        <f>SUM(E24)</f>
        <v>16060412</v>
      </c>
      <c r="F23" s="186">
        <f>SUM(F24)</f>
        <v>12500000</v>
      </c>
      <c r="G23" s="186">
        <f>SUM(G24)</f>
        <v>13000000</v>
      </c>
      <c r="H23" s="186">
        <f>SUM(H24)</f>
        <v>13000000</v>
      </c>
    </row>
    <row r="24" spans="1:10" s="74" customFormat="1" ht="15" customHeight="1">
      <c r="A24" s="195"/>
      <c r="B24" s="77"/>
      <c r="C24" s="157" t="s">
        <v>369</v>
      </c>
      <c r="D24" s="73">
        <v>12821973</v>
      </c>
      <c r="E24" s="73">
        <v>16060412</v>
      </c>
      <c r="F24" s="73">
        <v>12500000</v>
      </c>
      <c r="G24" s="73">
        <v>13000000</v>
      </c>
      <c r="H24" s="73">
        <v>13000000</v>
      </c>
    </row>
    <row r="25" spans="1:10" s="74" customFormat="1" ht="25.5" customHeight="1">
      <c r="A25" s="194" t="s">
        <v>335</v>
      </c>
      <c r="B25" s="187" t="s">
        <v>173</v>
      </c>
      <c r="C25" s="185" t="s">
        <v>174</v>
      </c>
      <c r="D25" s="186">
        <f>SUM(D26:D27)</f>
        <v>0</v>
      </c>
      <c r="E25" s="186">
        <f>SUM(E26:E28)</f>
        <v>385000000</v>
      </c>
      <c r="F25" s="186">
        <f t="shared" ref="F25:H25" si="2">SUM(F26:F28)</f>
        <v>320000000</v>
      </c>
      <c r="G25" s="186">
        <f t="shared" si="2"/>
        <v>410000000</v>
      </c>
      <c r="H25" s="186">
        <f t="shared" si="2"/>
        <v>440000000</v>
      </c>
    </row>
    <row r="26" spans="1:10" s="74" customFormat="1" ht="15" customHeight="1">
      <c r="A26" s="195"/>
      <c r="B26" s="77"/>
      <c r="C26" s="157" t="s">
        <v>369</v>
      </c>
      <c r="D26" s="73"/>
      <c r="E26" s="73">
        <v>335000000</v>
      </c>
      <c r="F26" s="73">
        <v>280000000</v>
      </c>
      <c r="G26" s="73">
        <v>350000000</v>
      </c>
      <c r="H26" s="73">
        <v>350000000</v>
      </c>
    </row>
    <row r="27" spans="1:10" s="74" customFormat="1" ht="15" customHeight="1">
      <c r="A27" s="195"/>
      <c r="B27" s="77"/>
      <c r="C27" s="157" t="s">
        <v>372</v>
      </c>
      <c r="D27" s="73"/>
      <c r="E27" s="73"/>
      <c r="F27" s="73">
        <v>0</v>
      </c>
      <c r="G27" s="73">
        <v>0</v>
      </c>
      <c r="H27" s="73">
        <v>0</v>
      </c>
    </row>
    <row r="28" spans="1:10" s="74" customFormat="1" ht="15" customHeight="1">
      <c r="A28" s="195"/>
      <c r="B28" s="77"/>
      <c r="C28" s="157" t="s">
        <v>378</v>
      </c>
      <c r="D28" s="73"/>
      <c r="E28" s="73">
        <v>50000000</v>
      </c>
      <c r="F28" s="73">
        <v>40000000</v>
      </c>
      <c r="G28" s="73">
        <v>60000000</v>
      </c>
      <c r="H28" s="73">
        <v>90000000</v>
      </c>
    </row>
    <row r="29" spans="1:10" s="74" customFormat="1" ht="25.5" customHeight="1">
      <c r="A29" s="194" t="s">
        <v>382</v>
      </c>
      <c r="B29" s="187" t="s">
        <v>383</v>
      </c>
      <c r="C29" s="185" t="s">
        <v>384</v>
      </c>
      <c r="D29" s="186"/>
      <c r="E29" s="186">
        <f>SUM(E30:E30)</f>
        <v>0</v>
      </c>
      <c r="F29" s="186">
        <f>SUM(F30:F31)</f>
        <v>6009630</v>
      </c>
      <c r="G29" s="186">
        <f>SUM(G30:G31)</f>
        <v>7000000</v>
      </c>
      <c r="H29" s="186">
        <f>SUM(H30:H31)</f>
        <v>7000000</v>
      </c>
    </row>
    <row r="30" spans="1:10" s="74" customFormat="1" ht="15" customHeight="1">
      <c r="A30" s="195"/>
      <c r="B30" s="77"/>
      <c r="C30" s="71" t="s">
        <v>305</v>
      </c>
      <c r="D30" s="73">
        <v>335000000</v>
      </c>
      <c r="E30" s="73"/>
      <c r="F30" s="73">
        <v>6000000</v>
      </c>
      <c r="G30" s="73">
        <v>7000000</v>
      </c>
      <c r="H30" s="73">
        <v>7000000</v>
      </c>
    </row>
    <row r="31" spans="1:10" s="74" customFormat="1" ht="15" customHeight="1">
      <c r="A31" s="195"/>
      <c r="B31" s="77"/>
      <c r="C31" s="157" t="s">
        <v>376</v>
      </c>
      <c r="D31" s="73"/>
      <c r="E31" s="73">
        <v>0</v>
      </c>
      <c r="F31" s="73">
        <v>9630</v>
      </c>
      <c r="G31" s="73">
        <v>0</v>
      </c>
      <c r="H31" s="73">
        <v>0</v>
      </c>
    </row>
    <row r="32" spans="1:10" s="74" customFormat="1" ht="25.5" customHeight="1">
      <c r="A32" s="192" t="s">
        <v>301</v>
      </c>
      <c r="B32" s="184" t="s">
        <v>312</v>
      </c>
      <c r="C32" s="185" t="s">
        <v>118</v>
      </c>
      <c r="D32" s="186">
        <f>SUM(D33:D34)</f>
        <v>17540322</v>
      </c>
      <c r="E32" s="186">
        <f>SUM(E33:E34)</f>
        <v>16010000</v>
      </c>
      <c r="F32" s="186">
        <f>SUM(F33:F35)</f>
        <v>15064481</v>
      </c>
      <c r="G32" s="186">
        <f>SUM(G33:G34)</f>
        <v>15505000</v>
      </c>
      <c r="H32" s="186">
        <f>SUM(H33:H34)</f>
        <v>15505000</v>
      </c>
    </row>
    <row r="33" spans="1:8" ht="15" customHeight="1">
      <c r="A33" s="191"/>
      <c r="B33" s="70"/>
      <c r="C33" s="157" t="s">
        <v>369</v>
      </c>
      <c r="D33" s="72">
        <v>17528322</v>
      </c>
      <c r="E33" s="72">
        <v>16000000</v>
      </c>
      <c r="F33" s="72">
        <v>15000000</v>
      </c>
      <c r="G33" s="72">
        <v>15500000</v>
      </c>
      <c r="H33" s="72">
        <v>15500000</v>
      </c>
    </row>
    <row r="34" spans="1:8" ht="15" customHeight="1">
      <c r="A34" s="191"/>
      <c r="B34" s="70"/>
      <c r="C34" s="157" t="s">
        <v>371</v>
      </c>
      <c r="D34" s="73">
        <v>12000</v>
      </c>
      <c r="E34" s="73">
        <v>10000</v>
      </c>
      <c r="F34" s="73">
        <v>5000</v>
      </c>
      <c r="G34" s="73">
        <v>5000</v>
      </c>
      <c r="H34" s="73">
        <v>5000</v>
      </c>
    </row>
    <row r="35" spans="1:8" ht="15" customHeight="1">
      <c r="A35" s="191"/>
      <c r="B35" s="70"/>
      <c r="C35" s="157" t="s">
        <v>376</v>
      </c>
      <c r="D35" s="73"/>
      <c r="E35" s="73">
        <v>0</v>
      </c>
      <c r="F35" s="73">
        <v>59481</v>
      </c>
      <c r="G35" s="73">
        <v>0</v>
      </c>
      <c r="H35" s="73">
        <v>0</v>
      </c>
    </row>
    <row r="36" spans="1:8" s="74" customFormat="1" ht="25.5" customHeight="1">
      <c r="A36" s="192" t="s">
        <v>302</v>
      </c>
      <c r="B36" s="184" t="s">
        <v>313</v>
      </c>
      <c r="C36" s="185" t="s">
        <v>134</v>
      </c>
      <c r="D36" s="186">
        <f>SUM(D37:D39)</f>
        <v>378000</v>
      </c>
      <c r="E36" s="186">
        <f>SUM(E37:E39)</f>
        <v>10192000</v>
      </c>
      <c r="F36" s="186">
        <f>SUM(F37:F39)</f>
        <v>9192000</v>
      </c>
      <c r="G36" s="186">
        <f>SUM(G37:G39)</f>
        <v>9692000</v>
      </c>
      <c r="H36" s="186">
        <f>SUM(H37:H39)</f>
        <v>9692000</v>
      </c>
    </row>
    <row r="37" spans="1:8" ht="15" customHeight="1">
      <c r="A37" s="191"/>
      <c r="B37" s="70"/>
      <c r="C37" s="157" t="s">
        <v>369</v>
      </c>
      <c r="D37" s="72"/>
      <c r="E37" s="72">
        <v>9989000</v>
      </c>
      <c r="F37" s="72">
        <v>8992000</v>
      </c>
      <c r="G37" s="72">
        <v>9489000</v>
      </c>
      <c r="H37" s="72">
        <v>9489000</v>
      </c>
    </row>
    <row r="38" spans="1:8" ht="15" customHeight="1">
      <c r="A38" s="191"/>
      <c r="B38" s="70"/>
      <c r="C38" s="157" t="s">
        <v>370</v>
      </c>
      <c r="D38" s="72">
        <v>18000</v>
      </c>
      <c r="E38" s="72">
        <v>11000</v>
      </c>
      <c r="F38" s="72">
        <v>8000</v>
      </c>
      <c r="G38" s="72">
        <v>11000</v>
      </c>
      <c r="H38" s="72">
        <v>11000</v>
      </c>
    </row>
    <row r="39" spans="1:8" ht="15" customHeight="1">
      <c r="A39" s="191"/>
      <c r="B39" s="70"/>
      <c r="C39" s="157" t="s">
        <v>373</v>
      </c>
      <c r="D39" s="73">
        <v>360000</v>
      </c>
      <c r="E39" s="73">
        <v>192000</v>
      </c>
      <c r="F39" s="73">
        <v>192000</v>
      </c>
      <c r="G39" s="73">
        <v>192000</v>
      </c>
      <c r="H39" s="73">
        <v>192000</v>
      </c>
    </row>
    <row r="40" spans="1:8" s="74" customFormat="1" ht="25.5" customHeight="1">
      <c r="A40" s="192" t="s">
        <v>303</v>
      </c>
      <c r="B40" s="184" t="s">
        <v>314</v>
      </c>
      <c r="C40" s="185" t="s">
        <v>145</v>
      </c>
      <c r="D40" s="186">
        <f>SUM(D41)</f>
        <v>6831692</v>
      </c>
      <c r="E40" s="186">
        <f>SUM(E41)</f>
        <v>6200000</v>
      </c>
      <c r="F40" s="186">
        <f>SUM(F41:F42)</f>
        <v>5515879</v>
      </c>
      <c r="G40" s="186">
        <f t="shared" ref="G40:H40" si="3">SUM(G41:G42)</f>
        <v>6000000</v>
      </c>
      <c r="H40" s="186">
        <f t="shared" si="3"/>
        <v>6000000</v>
      </c>
    </row>
    <row r="41" spans="1:8" ht="15" customHeight="1">
      <c r="A41" s="193"/>
      <c r="B41" s="75"/>
      <c r="C41" s="231" t="s">
        <v>369</v>
      </c>
      <c r="D41" s="73">
        <v>6831692</v>
      </c>
      <c r="E41" s="73">
        <v>6200000</v>
      </c>
      <c r="F41" s="73">
        <v>5500000</v>
      </c>
      <c r="G41" s="73">
        <v>6000000</v>
      </c>
      <c r="H41" s="73">
        <v>6000000</v>
      </c>
    </row>
    <row r="42" spans="1:8" s="74" customFormat="1" ht="15" customHeight="1">
      <c r="A42" s="264"/>
      <c r="B42" s="265"/>
      <c r="C42" s="266" t="s">
        <v>376</v>
      </c>
      <c r="D42" s="267"/>
      <c r="E42" s="267">
        <v>0</v>
      </c>
      <c r="F42" s="267">
        <v>15879</v>
      </c>
      <c r="G42" s="267">
        <v>0</v>
      </c>
      <c r="H42" s="267">
        <v>0</v>
      </c>
    </row>
    <row r="43" spans="1:8" s="84" customFormat="1" ht="33" customHeight="1">
      <c r="A43" s="197"/>
      <c r="B43" s="188" t="s">
        <v>315</v>
      </c>
      <c r="C43" s="158" t="s">
        <v>316</v>
      </c>
      <c r="D43" s="189" t="e">
        <f>D4+D13+#REF!+D21+D23+D25+D32+D36+D40</f>
        <v>#REF!</v>
      </c>
      <c r="E43" s="189">
        <f>E4+E13+E21+E23+E25+E29+E32+E36+E40</f>
        <v>1474790342</v>
      </c>
      <c r="F43" s="189">
        <f>F4+F13+F21+F23+F25+F29+F32+F36+F40</f>
        <v>1849464629</v>
      </c>
      <c r="G43" s="189">
        <f>G4+G13+G21+G23+G25+G29+G32+G36+G40</f>
        <v>1516056090</v>
      </c>
      <c r="H43" s="189">
        <f>H4+H13+H21+H23+H25+H29+H32+H36+H40</f>
        <v>1735401773</v>
      </c>
    </row>
    <row r="44" spans="1:8">
      <c r="A44" s="198"/>
      <c r="B44" s="81"/>
      <c r="C44" s="82"/>
      <c r="D44" s="83"/>
      <c r="E44" s="83"/>
      <c r="F44" s="83"/>
      <c r="G44" s="83"/>
      <c r="H44" s="83"/>
    </row>
    <row r="45" spans="1:8">
      <c r="A45" s="65"/>
      <c r="B45" s="50"/>
      <c r="C45" s="275"/>
      <c r="D45" s="276"/>
      <c r="E45" s="276"/>
      <c r="F45" s="276"/>
    </row>
  </sheetData>
  <mergeCells count="2">
    <mergeCell ref="A1:H1"/>
    <mergeCell ref="C45:F45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F27" sqref="F27"/>
    </sheetView>
  </sheetViews>
  <sheetFormatPr defaultColWidth="17.5703125" defaultRowHeight="15"/>
  <cols>
    <col min="1" max="1" width="5.7109375" style="67" customWidth="1"/>
    <col min="2" max="2" width="10.7109375" style="67" customWidth="1"/>
    <col min="3" max="3" width="50.7109375" style="66" customWidth="1"/>
    <col min="4" max="7" width="14.7109375" style="65" customWidth="1"/>
    <col min="8" max="244" width="46" style="65" customWidth="1"/>
    <col min="245" max="245" width="5.7109375" style="65" customWidth="1"/>
    <col min="246" max="246" width="11" style="65" customWidth="1"/>
    <col min="247" max="247" width="34.5703125" style="65" customWidth="1"/>
    <col min="248" max="249" width="17.5703125" style="65"/>
    <col min="250" max="250" width="5.140625" style="65" customWidth="1"/>
    <col min="251" max="251" width="10.42578125" style="65" customWidth="1"/>
    <col min="252" max="252" width="34.42578125" style="65" customWidth="1"/>
    <col min="253" max="253" width="0" style="65" hidden="1" customWidth="1"/>
    <col min="254" max="255" width="14.7109375" style="65" customWidth="1"/>
    <col min="256" max="256" width="0" style="65" hidden="1" customWidth="1"/>
    <col min="257" max="257" width="10.7109375" style="65" customWidth="1"/>
    <col min="258" max="258" width="14.7109375" style="65" customWidth="1"/>
    <col min="259" max="259" width="10.7109375" style="65" customWidth="1"/>
    <col min="260" max="260" width="14.7109375" style="65" customWidth="1"/>
    <col min="261" max="261" width="10.7109375" style="65" customWidth="1"/>
    <col min="262" max="500" width="46" style="65" customWidth="1"/>
    <col min="501" max="501" width="5.7109375" style="65" customWidth="1"/>
    <col min="502" max="502" width="11" style="65" customWidth="1"/>
    <col min="503" max="503" width="34.5703125" style="65" customWidth="1"/>
    <col min="504" max="505" width="17.5703125" style="65"/>
    <col min="506" max="506" width="5.140625" style="65" customWidth="1"/>
    <col min="507" max="507" width="10.42578125" style="65" customWidth="1"/>
    <col min="508" max="508" width="34.42578125" style="65" customWidth="1"/>
    <col min="509" max="509" width="0" style="65" hidden="1" customWidth="1"/>
    <col min="510" max="511" width="14.7109375" style="65" customWidth="1"/>
    <col min="512" max="512" width="0" style="65" hidden="1" customWidth="1"/>
    <col min="513" max="513" width="10.7109375" style="65" customWidth="1"/>
    <col min="514" max="514" width="14.7109375" style="65" customWidth="1"/>
    <col min="515" max="515" width="10.7109375" style="65" customWidth="1"/>
    <col min="516" max="516" width="14.7109375" style="65" customWidth="1"/>
    <col min="517" max="517" width="10.7109375" style="65" customWidth="1"/>
    <col min="518" max="756" width="46" style="65" customWidth="1"/>
    <col min="757" max="757" width="5.7109375" style="65" customWidth="1"/>
    <col min="758" max="758" width="11" style="65" customWidth="1"/>
    <col min="759" max="759" width="34.5703125" style="65" customWidth="1"/>
    <col min="760" max="761" width="17.5703125" style="65"/>
    <col min="762" max="762" width="5.140625" style="65" customWidth="1"/>
    <col min="763" max="763" width="10.42578125" style="65" customWidth="1"/>
    <col min="764" max="764" width="34.42578125" style="65" customWidth="1"/>
    <col min="765" max="765" width="0" style="65" hidden="1" customWidth="1"/>
    <col min="766" max="767" width="14.7109375" style="65" customWidth="1"/>
    <col min="768" max="768" width="0" style="65" hidden="1" customWidth="1"/>
    <col min="769" max="769" width="10.7109375" style="65" customWidth="1"/>
    <col min="770" max="770" width="14.7109375" style="65" customWidth="1"/>
    <col min="771" max="771" width="10.7109375" style="65" customWidth="1"/>
    <col min="772" max="772" width="14.7109375" style="65" customWidth="1"/>
    <col min="773" max="773" width="10.7109375" style="65" customWidth="1"/>
    <col min="774" max="1012" width="46" style="65" customWidth="1"/>
    <col min="1013" max="1013" width="5.7109375" style="65" customWidth="1"/>
    <col min="1014" max="1014" width="11" style="65" customWidth="1"/>
    <col min="1015" max="1015" width="34.5703125" style="65" customWidth="1"/>
    <col min="1016" max="1017" width="17.5703125" style="65"/>
    <col min="1018" max="1018" width="5.140625" style="65" customWidth="1"/>
    <col min="1019" max="1019" width="10.42578125" style="65" customWidth="1"/>
    <col min="1020" max="1020" width="34.42578125" style="65" customWidth="1"/>
    <col min="1021" max="1021" width="0" style="65" hidden="1" customWidth="1"/>
    <col min="1022" max="1023" width="14.7109375" style="65" customWidth="1"/>
    <col min="1024" max="1024" width="0" style="65" hidden="1" customWidth="1"/>
    <col min="1025" max="1025" width="10.7109375" style="65" customWidth="1"/>
    <col min="1026" max="1026" width="14.7109375" style="65" customWidth="1"/>
    <col min="1027" max="1027" width="10.7109375" style="65" customWidth="1"/>
    <col min="1028" max="1028" width="14.7109375" style="65" customWidth="1"/>
    <col min="1029" max="1029" width="10.7109375" style="65" customWidth="1"/>
    <col min="1030" max="1268" width="46" style="65" customWidth="1"/>
    <col min="1269" max="1269" width="5.7109375" style="65" customWidth="1"/>
    <col min="1270" max="1270" width="11" style="65" customWidth="1"/>
    <col min="1271" max="1271" width="34.5703125" style="65" customWidth="1"/>
    <col min="1272" max="1273" width="17.5703125" style="65"/>
    <col min="1274" max="1274" width="5.140625" style="65" customWidth="1"/>
    <col min="1275" max="1275" width="10.42578125" style="65" customWidth="1"/>
    <col min="1276" max="1276" width="34.42578125" style="65" customWidth="1"/>
    <col min="1277" max="1277" width="0" style="65" hidden="1" customWidth="1"/>
    <col min="1278" max="1279" width="14.7109375" style="65" customWidth="1"/>
    <col min="1280" max="1280" width="0" style="65" hidden="1" customWidth="1"/>
    <col min="1281" max="1281" width="10.7109375" style="65" customWidth="1"/>
    <col min="1282" max="1282" width="14.7109375" style="65" customWidth="1"/>
    <col min="1283" max="1283" width="10.7109375" style="65" customWidth="1"/>
    <col min="1284" max="1284" width="14.7109375" style="65" customWidth="1"/>
    <col min="1285" max="1285" width="10.7109375" style="65" customWidth="1"/>
    <col min="1286" max="1524" width="46" style="65" customWidth="1"/>
    <col min="1525" max="1525" width="5.7109375" style="65" customWidth="1"/>
    <col min="1526" max="1526" width="11" style="65" customWidth="1"/>
    <col min="1527" max="1527" width="34.5703125" style="65" customWidth="1"/>
    <col min="1528" max="1529" width="17.5703125" style="65"/>
    <col min="1530" max="1530" width="5.140625" style="65" customWidth="1"/>
    <col min="1531" max="1531" width="10.42578125" style="65" customWidth="1"/>
    <col min="1532" max="1532" width="34.42578125" style="65" customWidth="1"/>
    <col min="1533" max="1533" width="0" style="65" hidden="1" customWidth="1"/>
    <col min="1534" max="1535" width="14.7109375" style="65" customWidth="1"/>
    <col min="1536" max="1536" width="0" style="65" hidden="1" customWidth="1"/>
    <col min="1537" max="1537" width="10.7109375" style="65" customWidth="1"/>
    <col min="1538" max="1538" width="14.7109375" style="65" customWidth="1"/>
    <col min="1539" max="1539" width="10.7109375" style="65" customWidth="1"/>
    <col min="1540" max="1540" width="14.7109375" style="65" customWidth="1"/>
    <col min="1541" max="1541" width="10.7109375" style="65" customWidth="1"/>
    <col min="1542" max="1780" width="46" style="65" customWidth="1"/>
    <col min="1781" max="1781" width="5.7109375" style="65" customWidth="1"/>
    <col min="1782" max="1782" width="11" style="65" customWidth="1"/>
    <col min="1783" max="1783" width="34.5703125" style="65" customWidth="1"/>
    <col min="1784" max="1785" width="17.5703125" style="65"/>
    <col min="1786" max="1786" width="5.140625" style="65" customWidth="1"/>
    <col min="1787" max="1787" width="10.42578125" style="65" customWidth="1"/>
    <col min="1788" max="1788" width="34.42578125" style="65" customWidth="1"/>
    <col min="1789" max="1789" width="0" style="65" hidden="1" customWidth="1"/>
    <col min="1790" max="1791" width="14.7109375" style="65" customWidth="1"/>
    <col min="1792" max="1792" width="0" style="65" hidden="1" customWidth="1"/>
    <col min="1793" max="1793" width="10.7109375" style="65" customWidth="1"/>
    <col min="1794" max="1794" width="14.7109375" style="65" customWidth="1"/>
    <col min="1795" max="1795" width="10.7109375" style="65" customWidth="1"/>
    <col min="1796" max="1796" width="14.7109375" style="65" customWidth="1"/>
    <col min="1797" max="1797" width="10.7109375" style="65" customWidth="1"/>
    <col min="1798" max="2036" width="46" style="65" customWidth="1"/>
    <col min="2037" max="2037" width="5.7109375" style="65" customWidth="1"/>
    <col min="2038" max="2038" width="11" style="65" customWidth="1"/>
    <col min="2039" max="2039" width="34.5703125" style="65" customWidth="1"/>
    <col min="2040" max="2041" width="17.5703125" style="65"/>
    <col min="2042" max="2042" width="5.140625" style="65" customWidth="1"/>
    <col min="2043" max="2043" width="10.42578125" style="65" customWidth="1"/>
    <col min="2044" max="2044" width="34.42578125" style="65" customWidth="1"/>
    <col min="2045" max="2045" width="0" style="65" hidden="1" customWidth="1"/>
    <col min="2046" max="2047" width="14.7109375" style="65" customWidth="1"/>
    <col min="2048" max="2048" width="0" style="65" hidden="1" customWidth="1"/>
    <col min="2049" max="2049" width="10.7109375" style="65" customWidth="1"/>
    <col min="2050" max="2050" width="14.7109375" style="65" customWidth="1"/>
    <col min="2051" max="2051" width="10.7109375" style="65" customWidth="1"/>
    <col min="2052" max="2052" width="14.7109375" style="65" customWidth="1"/>
    <col min="2053" max="2053" width="10.7109375" style="65" customWidth="1"/>
    <col min="2054" max="2292" width="46" style="65" customWidth="1"/>
    <col min="2293" max="2293" width="5.7109375" style="65" customWidth="1"/>
    <col min="2294" max="2294" width="11" style="65" customWidth="1"/>
    <col min="2295" max="2295" width="34.5703125" style="65" customWidth="1"/>
    <col min="2296" max="2297" width="17.5703125" style="65"/>
    <col min="2298" max="2298" width="5.140625" style="65" customWidth="1"/>
    <col min="2299" max="2299" width="10.42578125" style="65" customWidth="1"/>
    <col min="2300" max="2300" width="34.42578125" style="65" customWidth="1"/>
    <col min="2301" max="2301" width="0" style="65" hidden="1" customWidth="1"/>
    <col min="2302" max="2303" width="14.7109375" style="65" customWidth="1"/>
    <col min="2304" max="2304" width="0" style="65" hidden="1" customWidth="1"/>
    <col min="2305" max="2305" width="10.7109375" style="65" customWidth="1"/>
    <col min="2306" max="2306" width="14.7109375" style="65" customWidth="1"/>
    <col min="2307" max="2307" width="10.7109375" style="65" customWidth="1"/>
    <col min="2308" max="2308" width="14.7109375" style="65" customWidth="1"/>
    <col min="2309" max="2309" width="10.7109375" style="65" customWidth="1"/>
    <col min="2310" max="2548" width="46" style="65" customWidth="1"/>
    <col min="2549" max="2549" width="5.7109375" style="65" customWidth="1"/>
    <col min="2550" max="2550" width="11" style="65" customWidth="1"/>
    <col min="2551" max="2551" width="34.5703125" style="65" customWidth="1"/>
    <col min="2552" max="2553" width="17.5703125" style="65"/>
    <col min="2554" max="2554" width="5.140625" style="65" customWidth="1"/>
    <col min="2555" max="2555" width="10.42578125" style="65" customWidth="1"/>
    <col min="2556" max="2556" width="34.42578125" style="65" customWidth="1"/>
    <col min="2557" max="2557" width="0" style="65" hidden="1" customWidth="1"/>
    <col min="2558" max="2559" width="14.7109375" style="65" customWidth="1"/>
    <col min="2560" max="2560" width="0" style="65" hidden="1" customWidth="1"/>
    <col min="2561" max="2561" width="10.7109375" style="65" customWidth="1"/>
    <col min="2562" max="2562" width="14.7109375" style="65" customWidth="1"/>
    <col min="2563" max="2563" width="10.7109375" style="65" customWidth="1"/>
    <col min="2564" max="2564" width="14.7109375" style="65" customWidth="1"/>
    <col min="2565" max="2565" width="10.7109375" style="65" customWidth="1"/>
    <col min="2566" max="2804" width="46" style="65" customWidth="1"/>
    <col min="2805" max="2805" width="5.7109375" style="65" customWidth="1"/>
    <col min="2806" max="2806" width="11" style="65" customWidth="1"/>
    <col min="2807" max="2807" width="34.5703125" style="65" customWidth="1"/>
    <col min="2808" max="2809" width="17.5703125" style="65"/>
    <col min="2810" max="2810" width="5.140625" style="65" customWidth="1"/>
    <col min="2811" max="2811" width="10.42578125" style="65" customWidth="1"/>
    <col min="2812" max="2812" width="34.42578125" style="65" customWidth="1"/>
    <col min="2813" max="2813" width="0" style="65" hidden="1" customWidth="1"/>
    <col min="2814" max="2815" width="14.7109375" style="65" customWidth="1"/>
    <col min="2816" max="2816" width="0" style="65" hidden="1" customWidth="1"/>
    <col min="2817" max="2817" width="10.7109375" style="65" customWidth="1"/>
    <col min="2818" max="2818" width="14.7109375" style="65" customWidth="1"/>
    <col min="2819" max="2819" width="10.7109375" style="65" customWidth="1"/>
    <col min="2820" max="2820" width="14.7109375" style="65" customWidth="1"/>
    <col min="2821" max="2821" width="10.7109375" style="65" customWidth="1"/>
    <col min="2822" max="3060" width="46" style="65" customWidth="1"/>
    <col min="3061" max="3061" width="5.7109375" style="65" customWidth="1"/>
    <col min="3062" max="3062" width="11" style="65" customWidth="1"/>
    <col min="3063" max="3063" width="34.5703125" style="65" customWidth="1"/>
    <col min="3064" max="3065" width="17.5703125" style="65"/>
    <col min="3066" max="3066" width="5.140625" style="65" customWidth="1"/>
    <col min="3067" max="3067" width="10.42578125" style="65" customWidth="1"/>
    <col min="3068" max="3068" width="34.42578125" style="65" customWidth="1"/>
    <col min="3069" max="3069" width="0" style="65" hidden="1" customWidth="1"/>
    <col min="3070" max="3071" width="14.7109375" style="65" customWidth="1"/>
    <col min="3072" max="3072" width="0" style="65" hidden="1" customWidth="1"/>
    <col min="3073" max="3073" width="10.7109375" style="65" customWidth="1"/>
    <col min="3074" max="3074" width="14.7109375" style="65" customWidth="1"/>
    <col min="3075" max="3075" width="10.7109375" style="65" customWidth="1"/>
    <col min="3076" max="3076" width="14.7109375" style="65" customWidth="1"/>
    <col min="3077" max="3077" width="10.7109375" style="65" customWidth="1"/>
    <col min="3078" max="3316" width="46" style="65" customWidth="1"/>
    <col min="3317" max="3317" width="5.7109375" style="65" customWidth="1"/>
    <col min="3318" max="3318" width="11" style="65" customWidth="1"/>
    <col min="3319" max="3319" width="34.5703125" style="65" customWidth="1"/>
    <col min="3320" max="3321" width="17.5703125" style="65"/>
    <col min="3322" max="3322" width="5.140625" style="65" customWidth="1"/>
    <col min="3323" max="3323" width="10.42578125" style="65" customWidth="1"/>
    <col min="3324" max="3324" width="34.42578125" style="65" customWidth="1"/>
    <col min="3325" max="3325" width="0" style="65" hidden="1" customWidth="1"/>
    <col min="3326" max="3327" width="14.7109375" style="65" customWidth="1"/>
    <col min="3328" max="3328" width="0" style="65" hidden="1" customWidth="1"/>
    <col min="3329" max="3329" width="10.7109375" style="65" customWidth="1"/>
    <col min="3330" max="3330" width="14.7109375" style="65" customWidth="1"/>
    <col min="3331" max="3331" width="10.7109375" style="65" customWidth="1"/>
    <col min="3332" max="3332" width="14.7109375" style="65" customWidth="1"/>
    <col min="3333" max="3333" width="10.7109375" style="65" customWidth="1"/>
    <col min="3334" max="3572" width="46" style="65" customWidth="1"/>
    <col min="3573" max="3573" width="5.7109375" style="65" customWidth="1"/>
    <col min="3574" max="3574" width="11" style="65" customWidth="1"/>
    <col min="3575" max="3575" width="34.5703125" style="65" customWidth="1"/>
    <col min="3576" max="3577" width="17.5703125" style="65"/>
    <col min="3578" max="3578" width="5.140625" style="65" customWidth="1"/>
    <col min="3579" max="3579" width="10.42578125" style="65" customWidth="1"/>
    <col min="3580" max="3580" width="34.42578125" style="65" customWidth="1"/>
    <col min="3581" max="3581" width="0" style="65" hidden="1" customWidth="1"/>
    <col min="3582" max="3583" width="14.7109375" style="65" customWidth="1"/>
    <col min="3584" max="3584" width="0" style="65" hidden="1" customWidth="1"/>
    <col min="3585" max="3585" width="10.7109375" style="65" customWidth="1"/>
    <col min="3586" max="3586" width="14.7109375" style="65" customWidth="1"/>
    <col min="3587" max="3587" width="10.7109375" style="65" customWidth="1"/>
    <col min="3588" max="3588" width="14.7109375" style="65" customWidth="1"/>
    <col min="3589" max="3589" width="10.7109375" style="65" customWidth="1"/>
    <col min="3590" max="3828" width="46" style="65" customWidth="1"/>
    <col min="3829" max="3829" width="5.7109375" style="65" customWidth="1"/>
    <col min="3830" max="3830" width="11" style="65" customWidth="1"/>
    <col min="3831" max="3831" width="34.5703125" style="65" customWidth="1"/>
    <col min="3832" max="3833" width="17.5703125" style="65"/>
    <col min="3834" max="3834" width="5.140625" style="65" customWidth="1"/>
    <col min="3835" max="3835" width="10.42578125" style="65" customWidth="1"/>
    <col min="3836" max="3836" width="34.42578125" style="65" customWidth="1"/>
    <col min="3837" max="3837" width="0" style="65" hidden="1" customWidth="1"/>
    <col min="3838" max="3839" width="14.7109375" style="65" customWidth="1"/>
    <col min="3840" max="3840" width="0" style="65" hidden="1" customWidth="1"/>
    <col min="3841" max="3841" width="10.7109375" style="65" customWidth="1"/>
    <col min="3842" max="3842" width="14.7109375" style="65" customWidth="1"/>
    <col min="3843" max="3843" width="10.7109375" style="65" customWidth="1"/>
    <col min="3844" max="3844" width="14.7109375" style="65" customWidth="1"/>
    <col min="3845" max="3845" width="10.7109375" style="65" customWidth="1"/>
    <col min="3846" max="4084" width="46" style="65" customWidth="1"/>
    <col min="4085" max="4085" width="5.7109375" style="65" customWidth="1"/>
    <col min="4086" max="4086" width="11" style="65" customWidth="1"/>
    <col min="4087" max="4087" width="34.5703125" style="65" customWidth="1"/>
    <col min="4088" max="4089" width="17.5703125" style="65"/>
    <col min="4090" max="4090" width="5.140625" style="65" customWidth="1"/>
    <col min="4091" max="4091" width="10.42578125" style="65" customWidth="1"/>
    <col min="4092" max="4092" width="34.42578125" style="65" customWidth="1"/>
    <col min="4093" max="4093" width="0" style="65" hidden="1" customWidth="1"/>
    <col min="4094" max="4095" width="14.7109375" style="65" customWidth="1"/>
    <col min="4096" max="4096" width="0" style="65" hidden="1" customWidth="1"/>
    <col min="4097" max="4097" width="10.7109375" style="65" customWidth="1"/>
    <col min="4098" max="4098" width="14.7109375" style="65" customWidth="1"/>
    <col min="4099" max="4099" width="10.7109375" style="65" customWidth="1"/>
    <col min="4100" max="4100" width="14.7109375" style="65" customWidth="1"/>
    <col min="4101" max="4101" width="10.7109375" style="65" customWidth="1"/>
    <col min="4102" max="4340" width="46" style="65" customWidth="1"/>
    <col min="4341" max="4341" width="5.7109375" style="65" customWidth="1"/>
    <col min="4342" max="4342" width="11" style="65" customWidth="1"/>
    <col min="4343" max="4343" width="34.5703125" style="65" customWidth="1"/>
    <col min="4344" max="4345" width="17.5703125" style="65"/>
    <col min="4346" max="4346" width="5.140625" style="65" customWidth="1"/>
    <col min="4347" max="4347" width="10.42578125" style="65" customWidth="1"/>
    <col min="4348" max="4348" width="34.42578125" style="65" customWidth="1"/>
    <col min="4349" max="4349" width="0" style="65" hidden="1" customWidth="1"/>
    <col min="4350" max="4351" width="14.7109375" style="65" customWidth="1"/>
    <col min="4352" max="4352" width="0" style="65" hidden="1" customWidth="1"/>
    <col min="4353" max="4353" width="10.7109375" style="65" customWidth="1"/>
    <col min="4354" max="4354" width="14.7109375" style="65" customWidth="1"/>
    <col min="4355" max="4355" width="10.7109375" style="65" customWidth="1"/>
    <col min="4356" max="4356" width="14.7109375" style="65" customWidth="1"/>
    <col min="4357" max="4357" width="10.7109375" style="65" customWidth="1"/>
    <col min="4358" max="4596" width="46" style="65" customWidth="1"/>
    <col min="4597" max="4597" width="5.7109375" style="65" customWidth="1"/>
    <col min="4598" max="4598" width="11" style="65" customWidth="1"/>
    <col min="4599" max="4599" width="34.5703125" style="65" customWidth="1"/>
    <col min="4600" max="4601" width="17.5703125" style="65"/>
    <col min="4602" max="4602" width="5.140625" style="65" customWidth="1"/>
    <col min="4603" max="4603" width="10.42578125" style="65" customWidth="1"/>
    <col min="4604" max="4604" width="34.42578125" style="65" customWidth="1"/>
    <col min="4605" max="4605" width="0" style="65" hidden="1" customWidth="1"/>
    <col min="4606" max="4607" width="14.7109375" style="65" customWidth="1"/>
    <col min="4608" max="4608" width="0" style="65" hidden="1" customWidth="1"/>
    <col min="4609" max="4609" width="10.7109375" style="65" customWidth="1"/>
    <col min="4610" max="4610" width="14.7109375" style="65" customWidth="1"/>
    <col min="4611" max="4611" width="10.7109375" style="65" customWidth="1"/>
    <col min="4612" max="4612" width="14.7109375" style="65" customWidth="1"/>
    <col min="4613" max="4613" width="10.7109375" style="65" customWidth="1"/>
    <col min="4614" max="4852" width="46" style="65" customWidth="1"/>
    <col min="4853" max="4853" width="5.7109375" style="65" customWidth="1"/>
    <col min="4854" max="4854" width="11" style="65" customWidth="1"/>
    <col min="4855" max="4855" width="34.5703125" style="65" customWidth="1"/>
    <col min="4856" max="4857" width="17.5703125" style="65"/>
    <col min="4858" max="4858" width="5.140625" style="65" customWidth="1"/>
    <col min="4859" max="4859" width="10.42578125" style="65" customWidth="1"/>
    <col min="4860" max="4860" width="34.42578125" style="65" customWidth="1"/>
    <col min="4861" max="4861" width="0" style="65" hidden="1" customWidth="1"/>
    <col min="4862" max="4863" width="14.7109375" style="65" customWidth="1"/>
    <col min="4864" max="4864" width="0" style="65" hidden="1" customWidth="1"/>
    <col min="4865" max="4865" width="10.7109375" style="65" customWidth="1"/>
    <col min="4866" max="4866" width="14.7109375" style="65" customWidth="1"/>
    <col min="4867" max="4867" width="10.7109375" style="65" customWidth="1"/>
    <col min="4868" max="4868" width="14.7109375" style="65" customWidth="1"/>
    <col min="4869" max="4869" width="10.7109375" style="65" customWidth="1"/>
    <col min="4870" max="5108" width="46" style="65" customWidth="1"/>
    <col min="5109" max="5109" width="5.7109375" style="65" customWidth="1"/>
    <col min="5110" max="5110" width="11" style="65" customWidth="1"/>
    <col min="5111" max="5111" width="34.5703125" style="65" customWidth="1"/>
    <col min="5112" max="5113" width="17.5703125" style="65"/>
    <col min="5114" max="5114" width="5.140625" style="65" customWidth="1"/>
    <col min="5115" max="5115" width="10.42578125" style="65" customWidth="1"/>
    <col min="5116" max="5116" width="34.42578125" style="65" customWidth="1"/>
    <col min="5117" max="5117" width="0" style="65" hidden="1" customWidth="1"/>
    <col min="5118" max="5119" width="14.7109375" style="65" customWidth="1"/>
    <col min="5120" max="5120" width="0" style="65" hidden="1" customWidth="1"/>
    <col min="5121" max="5121" width="10.7109375" style="65" customWidth="1"/>
    <col min="5122" max="5122" width="14.7109375" style="65" customWidth="1"/>
    <col min="5123" max="5123" width="10.7109375" style="65" customWidth="1"/>
    <col min="5124" max="5124" width="14.7109375" style="65" customWidth="1"/>
    <col min="5125" max="5125" width="10.7109375" style="65" customWidth="1"/>
    <col min="5126" max="5364" width="46" style="65" customWidth="1"/>
    <col min="5365" max="5365" width="5.7109375" style="65" customWidth="1"/>
    <col min="5366" max="5366" width="11" style="65" customWidth="1"/>
    <col min="5367" max="5367" width="34.5703125" style="65" customWidth="1"/>
    <col min="5368" max="5369" width="17.5703125" style="65"/>
    <col min="5370" max="5370" width="5.140625" style="65" customWidth="1"/>
    <col min="5371" max="5371" width="10.42578125" style="65" customWidth="1"/>
    <col min="5372" max="5372" width="34.42578125" style="65" customWidth="1"/>
    <col min="5373" max="5373" width="0" style="65" hidden="1" customWidth="1"/>
    <col min="5374" max="5375" width="14.7109375" style="65" customWidth="1"/>
    <col min="5376" max="5376" width="0" style="65" hidden="1" customWidth="1"/>
    <col min="5377" max="5377" width="10.7109375" style="65" customWidth="1"/>
    <col min="5378" max="5378" width="14.7109375" style="65" customWidth="1"/>
    <col min="5379" max="5379" width="10.7109375" style="65" customWidth="1"/>
    <col min="5380" max="5380" width="14.7109375" style="65" customWidth="1"/>
    <col min="5381" max="5381" width="10.7109375" style="65" customWidth="1"/>
    <col min="5382" max="5620" width="46" style="65" customWidth="1"/>
    <col min="5621" max="5621" width="5.7109375" style="65" customWidth="1"/>
    <col min="5622" max="5622" width="11" style="65" customWidth="1"/>
    <col min="5623" max="5623" width="34.5703125" style="65" customWidth="1"/>
    <col min="5624" max="5625" width="17.5703125" style="65"/>
    <col min="5626" max="5626" width="5.140625" style="65" customWidth="1"/>
    <col min="5627" max="5627" width="10.42578125" style="65" customWidth="1"/>
    <col min="5628" max="5628" width="34.42578125" style="65" customWidth="1"/>
    <col min="5629" max="5629" width="0" style="65" hidden="1" customWidth="1"/>
    <col min="5630" max="5631" width="14.7109375" style="65" customWidth="1"/>
    <col min="5632" max="5632" width="0" style="65" hidden="1" customWidth="1"/>
    <col min="5633" max="5633" width="10.7109375" style="65" customWidth="1"/>
    <col min="5634" max="5634" width="14.7109375" style="65" customWidth="1"/>
    <col min="5635" max="5635" width="10.7109375" style="65" customWidth="1"/>
    <col min="5636" max="5636" width="14.7109375" style="65" customWidth="1"/>
    <col min="5637" max="5637" width="10.7109375" style="65" customWidth="1"/>
    <col min="5638" max="5876" width="46" style="65" customWidth="1"/>
    <col min="5877" max="5877" width="5.7109375" style="65" customWidth="1"/>
    <col min="5878" max="5878" width="11" style="65" customWidth="1"/>
    <col min="5879" max="5879" width="34.5703125" style="65" customWidth="1"/>
    <col min="5880" max="5881" width="17.5703125" style="65"/>
    <col min="5882" max="5882" width="5.140625" style="65" customWidth="1"/>
    <col min="5883" max="5883" width="10.42578125" style="65" customWidth="1"/>
    <col min="5884" max="5884" width="34.42578125" style="65" customWidth="1"/>
    <col min="5885" max="5885" width="0" style="65" hidden="1" customWidth="1"/>
    <col min="5886" max="5887" width="14.7109375" style="65" customWidth="1"/>
    <col min="5888" max="5888" width="0" style="65" hidden="1" customWidth="1"/>
    <col min="5889" max="5889" width="10.7109375" style="65" customWidth="1"/>
    <col min="5890" max="5890" width="14.7109375" style="65" customWidth="1"/>
    <col min="5891" max="5891" width="10.7109375" style="65" customWidth="1"/>
    <col min="5892" max="5892" width="14.7109375" style="65" customWidth="1"/>
    <col min="5893" max="5893" width="10.7109375" style="65" customWidth="1"/>
    <col min="5894" max="6132" width="46" style="65" customWidth="1"/>
    <col min="6133" max="6133" width="5.7109375" style="65" customWidth="1"/>
    <col min="6134" max="6134" width="11" style="65" customWidth="1"/>
    <col min="6135" max="6135" width="34.5703125" style="65" customWidth="1"/>
    <col min="6136" max="6137" width="17.5703125" style="65"/>
    <col min="6138" max="6138" width="5.140625" style="65" customWidth="1"/>
    <col min="6139" max="6139" width="10.42578125" style="65" customWidth="1"/>
    <col min="6140" max="6140" width="34.42578125" style="65" customWidth="1"/>
    <col min="6141" max="6141" width="0" style="65" hidden="1" customWidth="1"/>
    <col min="6142" max="6143" width="14.7109375" style="65" customWidth="1"/>
    <col min="6144" max="6144" width="0" style="65" hidden="1" customWidth="1"/>
    <col min="6145" max="6145" width="10.7109375" style="65" customWidth="1"/>
    <col min="6146" max="6146" width="14.7109375" style="65" customWidth="1"/>
    <col min="6147" max="6147" width="10.7109375" style="65" customWidth="1"/>
    <col min="6148" max="6148" width="14.7109375" style="65" customWidth="1"/>
    <col min="6149" max="6149" width="10.7109375" style="65" customWidth="1"/>
    <col min="6150" max="6388" width="46" style="65" customWidth="1"/>
    <col min="6389" max="6389" width="5.7109375" style="65" customWidth="1"/>
    <col min="6390" max="6390" width="11" style="65" customWidth="1"/>
    <col min="6391" max="6391" width="34.5703125" style="65" customWidth="1"/>
    <col min="6392" max="6393" width="17.5703125" style="65"/>
    <col min="6394" max="6394" width="5.140625" style="65" customWidth="1"/>
    <col min="6395" max="6395" width="10.42578125" style="65" customWidth="1"/>
    <col min="6396" max="6396" width="34.42578125" style="65" customWidth="1"/>
    <col min="6397" max="6397" width="0" style="65" hidden="1" customWidth="1"/>
    <col min="6398" max="6399" width="14.7109375" style="65" customWidth="1"/>
    <col min="6400" max="6400" width="0" style="65" hidden="1" customWidth="1"/>
    <col min="6401" max="6401" width="10.7109375" style="65" customWidth="1"/>
    <col min="6402" max="6402" width="14.7109375" style="65" customWidth="1"/>
    <col min="6403" max="6403" width="10.7109375" style="65" customWidth="1"/>
    <col min="6404" max="6404" width="14.7109375" style="65" customWidth="1"/>
    <col min="6405" max="6405" width="10.7109375" style="65" customWidth="1"/>
    <col min="6406" max="6644" width="46" style="65" customWidth="1"/>
    <col min="6645" max="6645" width="5.7109375" style="65" customWidth="1"/>
    <col min="6646" max="6646" width="11" style="65" customWidth="1"/>
    <col min="6647" max="6647" width="34.5703125" style="65" customWidth="1"/>
    <col min="6648" max="6649" width="17.5703125" style="65"/>
    <col min="6650" max="6650" width="5.140625" style="65" customWidth="1"/>
    <col min="6651" max="6651" width="10.42578125" style="65" customWidth="1"/>
    <col min="6652" max="6652" width="34.42578125" style="65" customWidth="1"/>
    <col min="6653" max="6653" width="0" style="65" hidden="1" customWidth="1"/>
    <col min="6654" max="6655" width="14.7109375" style="65" customWidth="1"/>
    <col min="6656" max="6656" width="0" style="65" hidden="1" customWidth="1"/>
    <col min="6657" max="6657" width="10.7109375" style="65" customWidth="1"/>
    <col min="6658" max="6658" width="14.7109375" style="65" customWidth="1"/>
    <col min="6659" max="6659" width="10.7109375" style="65" customWidth="1"/>
    <col min="6660" max="6660" width="14.7109375" style="65" customWidth="1"/>
    <col min="6661" max="6661" width="10.7109375" style="65" customWidth="1"/>
    <col min="6662" max="6900" width="46" style="65" customWidth="1"/>
    <col min="6901" max="6901" width="5.7109375" style="65" customWidth="1"/>
    <col min="6902" max="6902" width="11" style="65" customWidth="1"/>
    <col min="6903" max="6903" width="34.5703125" style="65" customWidth="1"/>
    <col min="6904" max="6905" width="17.5703125" style="65"/>
    <col min="6906" max="6906" width="5.140625" style="65" customWidth="1"/>
    <col min="6907" max="6907" width="10.42578125" style="65" customWidth="1"/>
    <col min="6908" max="6908" width="34.42578125" style="65" customWidth="1"/>
    <col min="6909" max="6909" width="0" style="65" hidden="1" customWidth="1"/>
    <col min="6910" max="6911" width="14.7109375" style="65" customWidth="1"/>
    <col min="6912" max="6912" width="0" style="65" hidden="1" customWidth="1"/>
    <col min="6913" max="6913" width="10.7109375" style="65" customWidth="1"/>
    <col min="6914" max="6914" width="14.7109375" style="65" customWidth="1"/>
    <col min="6915" max="6915" width="10.7109375" style="65" customWidth="1"/>
    <col min="6916" max="6916" width="14.7109375" style="65" customWidth="1"/>
    <col min="6917" max="6917" width="10.7109375" style="65" customWidth="1"/>
    <col min="6918" max="7156" width="46" style="65" customWidth="1"/>
    <col min="7157" max="7157" width="5.7109375" style="65" customWidth="1"/>
    <col min="7158" max="7158" width="11" style="65" customWidth="1"/>
    <col min="7159" max="7159" width="34.5703125" style="65" customWidth="1"/>
    <col min="7160" max="7161" width="17.5703125" style="65"/>
    <col min="7162" max="7162" width="5.140625" style="65" customWidth="1"/>
    <col min="7163" max="7163" width="10.42578125" style="65" customWidth="1"/>
    <col min="7164" max="7164" width="34.42578125" style="65" customWidth="1"/>
    <col min="7165" max="7165" width="0" style="65" hidden="1" customWidth="1"/>
    <col min="7166" max="7167" width="14.7109375" style="65" customWidth="1"/>
    <col min="7168" max="7168" width="0" style="65" hidden="1" customWidth="1"/>
    <col min="7169" max="7169" width="10.7109375" style="65" customWidth="1"/>
    <col min="7170" max="7170" width="14.7109375" style="65" customWidth="1"/>
    <col min="7171" max="7171" width="10.7109375" style="65" customWidth="1"/>
    <col min="7172" max="7172" width="14.7109375" style="65" customWidth="1"/>
    <col min="7173" max="7173" width="10.7109375" style="65" customWidth="1"/>
    <col min="7174" max="7412" width="46" style="65" customWidth="1"/>
    <col min="7413" max="7413" width="5.7109375" style="65" customWidth="1"/>
    <col min="7414" max="7414" width="11" style="65" customWidth="1"/>
    <col min="7415" max="7415" width="34.5703125" style="65" customWidth="1"/>
    <col min="7416" max="7417" width="17.5703125" style="65"/>
    <col min="7418" max="7418" width="5.140625" style="65" customWidth="1"/>
    <col min="7419" max="7419" width="10.42578125" style="65" customWidth="1"/>
    <col min="7420" max="7420" width="34.42578125" style="65" customWidth="1"/>
    <col min="7421" max="7421" width="0" style="65" hidden="1" customWidth="1"/>
    <col min="7422" max="7423" width="14.7109375" style="65" customWidth="1"/>
    <col min="7424" max="7424" width="0" style="65" hidden="1" customWidth="1"/>
    <col min="7425" max="7425" width="10.7109375" style="65" customWidth="1"/>
    <col min="7426" max="7426" width="14.7109375" style="65" customWidth="1"/>
    <col min="7427" max="7427" width="10.7109375" style="65" customWidth="1"/>
    <col min="7428" max="7428" width="14.7109375" style="65" customWidth="1"/>
    <col min="7429" max="7429" width="10.7109375" style="65" customWidth="1"/>
    <col min="7430" max="7668" width="46" style="65" customWidth="1"/>
    <col min="7669" max="7669" width="5.7109375" style="65" customWidth="1"/>
    <col min="7670" max="7670" width="11" style="65" customWidth="1"/>
    <col min="7671" max="7671" width="34.5703125" style="65" customWidth="1"/>
    <col min="7672" max="7673" width="17.5703125" style="65"/>
    <col min="7674" max="7674" width="5.140625" style="65" customWidth="1"/>
    <col min="7675" max="7675" width="10.42578125" style="65" customWidth="1"/>
    <col min="7676" max="7676" width="34.42578125" style="65" customWidth="1"/>
    <col min="7677" max="7677" width="0" style="65" hidden="1" customWidth="1"/>
    <col min="7678" max="7679" width="14.7109375" style="65" customWidth="1"/>
    <col min="7680" max="7680" width="0" style="65" hidden="1" customWidth="1"/>
    <col min="7681" max="7681" width="10.7109375" style="65" customWidth="1"/>
    <col min="7682" max="7682" width="14.7109375" style="65" customWidth="1"/>
    <col min="7683" max="7683" width="10.7109375" style="65" customWidth="1"/>
    <col min="7684" max="7684" width="14.7109375" style="65" customWidth="1"/>
    <col min="7685" max="7685" width="10.7109375" style="65" customWidth="1"/>
    <col min="7686" max="7924" width="46" style="65" customWidth="1"/>
    <col min="7925" max="7925" width="5.7109375" style="65" customWidth="1"/>
    <col min="7926" max="7926" width="11" style="65" customWidth="1"/>
    <col min="7927" max="7927" width="34.5703125" style="65" customWidth="1"/>
    <col min="7928" max="7929" width="17.5703125" style="65"/>
    <col min="7930" max="7930" width="5.140625" style="65" customWidth="1"/>
    <col min="7931" max="7931" width="10.42578125" style="65" customWidth="1"/>
    <col min="7932" max="7932" width="34.42578125" style="65" customWidth="1"/>
    <col min="7933" max="7933" width="0" style="65" hidden="1" customWidth="1"/>
    <col min="7934" max="7935" width="14.7109375" style="65" customWidth="1"/>
    <col min="7936" max="7936" width="0" style="65" hidden="1" customWidth="1"/>
    <col min="7937" max="7937" width="10.7109375" style="65" customWidth="1"/>
    <col min="7938" max="7938" width="14.7109375" style="65" customWidth="1"/>
    <col min="7939" max="7939" width="10.7109375" style="65" customWidth="1"/>
    <col min="7940" max="7940" width="14.7109375" style="65" customWidth="1"/>
    <col min="7941" max="7941" width="10.7109375" style="65" customWidth="1"/>
    <col min="7942" max="8180" width="46" style="65" customWidth="1"/>
    <col min="8181" max="8181" width="5.7109375" style="65" customWidth="1"/>
    <col min="8182" max="8182" width="11" style="65" customWidth="1"/>
    <col min="8183" max="8183" width="34.5703125" style="65" customWidth="1"/>
    <col min="8184" max="8185" width="17.5703125" style="65"/>
    <col min="8186" max="8186" width="5.140625" style="65" customWidth="1"/>
    <col min="8187" max="8187" width="10.42578125" style="65" customWidth="1"/>
    <col min="8188" max="8188" width="34.42578125" style="65" customWidth="1"/>
    <col min="8189" max="8189" width="0" style="65" hidden="1" customWidth="1"/>
    <col min="8190" max="8191" width="14.7109375" style="65" customWidth="1"/>
    <col min="8192" max="8192" width="0" style="65" hidden="1" customWidth="1"/>
    <col min="8193" max="8193" width="10.7109375" style="65" customWidth="1"/>
    <col min="8194" max="8194" width="14.7109375" style="65" customWidth="1"/>
    <col min="8195" max="8195" width="10.7109375" style="65" customWidth="1"/>
    <col min="8196" max="8196" width="14.7109375" style="65" customWidth="1"/>
    <col min="8197" max="8197" width="10.7109375" style="65" customWidth="1"/>
    <col min="8198" max="8436" width="46" style="65" customWidth="1"/>
    <col min="8437" max="8437" width="5.7109375" style="65" customWidth="1"/>
    <col min="8438" max="8438" width="11" style="65" customWidth="1"/>
    <col min="8439" max="8439" width="34.5703125" style="65" customWidth="1"/>
    <col min="8440" max="8441" width="17.5703125" style="65"/>
    <col min="8442" max="8442" width="5.140625" style="65" customWidth="1"/>
    <col min="8443" max="8443" width="10.42578125" style="65" customWidth="1"/>
    <col min="8444" max="8444" width="34.42578125" style="65" customWidth="1"/>
    <col min="8445" max="8445" width="0" style="65" hidden="1" customWidth="1"/>
    <col min="8446" max="8447" width="14.7109375" style="65" customWidth="1"/>
    <col min="8448" max="8448" width="0" style="65" hidden="1" customWidth="1"/>
    <col min="8449" max="8449" width="10.7109375" style="65" customWidth="1"/>
    <col min="8450" max="8450" width="14.7109375" style="65" customWidth="1"/>
    <col min="8451" max="8451" width="10.7109375" style="65" customWidth="1"/>
    <col min="8452" max="8452" width="14.7109375" style="65" customWidth="1"/>
    <col min="8453" max="8453" width="10.7109375" style="65" customWidth="1"/>
    <col min="8454" max="8692" width="46" style="65" customWidth="1"/>
    <col min="8693" max="8693" width="5.7109375" style="65" customWidth="1"/>
    <col min="8694" max="8694" width="11" style="65" customWidth="1"/>
    <col min="8695" max="8695" width="34.5703125" style="65" customWidth="1"/>
    <col min="8696" max="8697" width="17.5703125" style="65"/>
    <col min="8698" max="8698" width="5.140625" style="65" customWidth="1"/>
    <col min="8699" max="8699" width="10.42578125" style="65" customWidth="1"/>
    <col min="8700" max="8700" width="34.42578125" style="65" customWidth="1"/>
    <col min="8701" max="8701" width="0" style="65" hidden="1" customWidth="1"/>
    <col min="8702" max="8703" width="14.7109375" style="65" customWidth="1"/>
    <col min="8704" max="8704" width="0" style="65" hidden="1" customWidth="1"/>
    <col min="8705" max="8705" width="10.7109375" style="65" customWidth="1"/>
    <col min="8706" max="8706" width="14.7109375" style="65" customWidth="1"/>
    <col min="8707" max="8707" width="10.7109375" style="65" customWidth="1"/>
    <col min="8708" max="8708" width="14.7109375" style="65" customWidth="1"/>
    <col min="8709" max="8709" width="10.7109375" style="65" customWidth="1"/>
    <col min="8710" max="8948" width="46" style="65" customWidth="1"/>
    <col min="8949" max="8949" width="5.7109375" style="65" customWidth="1"/>
    <col min="8950" max="8950" width="11" style="65" customWidth="1"/>
    <col min="8951" max="8951" width="34.5703125" style="65" customWidth="1"/>
    <col min="8952" max="8953" width="17.5703125" style="65"/>
    <col min="8954" max="8954" width="5.140625" style="65" customWidth="1"/>
    <col min="8955" max="8955" width="10.42578125" style="65" customWidth="1"/>
    <col min="8956" max="8956" width="34.42578125" style="65" customWidth="1"/>
    <col min="8957" max="8957" width="0" style="65" hidden="1" customWidth="1"/>
    <col min="8958" max="8959" width="14.7109375" style="65" customWidth="1"/>
    <col min="8960" max="8960" width="0" style="65" hidden="1" customWidth="1"/>
    <col min="8961" max="8961" width="10.7109375" style="65" customWidth="1"/>
    <col min="8962" max="8962" width="14.7109375" style="65" customWidth="1"/>
    <col min="8963" max="8963" width="10.7109375" style="65" customWidth="1"/>
    <col min="8964" max="8964" width="14.7109375" style="65" customWidth="1"/>
    <col min="8965" max="8965" width="10.7109375" style="65" customWidth="1"/>
    <col min="8966" max="9204" width="46" style="65" customWidth="1"/>
    <col min="9205" max="9205" width="5.7109375" style="65" customWidth="1"/>
    <col min="9206" max="9206" width="11" style="65" customWidth="1"/>
    <col min="9207" max="9207" width="34.5703125" style="65" customWidth="1"/>
    <col min="9208" max="9209" width="17.5703125" style="65"/>
    <col min="9210" max="9210" width="5.140625" style="65" customWidth="1"/>
    <col min="9211" max="9211" width="10.42578125" style="65" customWidth="1"/>
    <col min="9212" max="9212" width="34.42578125" style="65" customWidth="1"/>
    <col min="9213" max="9213" width="0" style="65" hidden="1" customWidth="1"/>
    <col min="9214" max="9215" width="14.7109375" style="65" customWidth="1"/>
    <col min="9216" max="9216" width="0" style="65" hidden="1" customWidth="1"/>
    <col min="9217" max="9217" width="10.7109375" style="65" customWidth="1"/>
    <col min="9218" max="9218" width="14.7109375" style="65" customWidth="1"/>
    <col min="9219" max="9219" width="10.7109375" style="65" customWidth="1"/>
    <col min="9220" max="9220" width="14.7109375" style="65" customWidth="1"/>
    <col min="9221" max="9221" width="10.7109375" style="65" customWidth="1"/>
    <col min="9222" max="9460" width="46" style="65" customWidth="1"/>
    <col min="9461" max="9461" width="5.7109375" style="65" customWidth="1"/>
    <col min="9462" max="9462" width="11" style="65" customWidth="1"/>
    <col min="9463" max="9463" width="34.5703125" style="65" customWidth="1"/>
    <col min="9464" max="9465" width="17.5703125" style="65"/>
    <col min="9466" max="9466" width="5.140625" style="65" customWidth="1"/>
    <col min="9467" max="9467" width="10.42578125" style="65" customWidth="1"/>
    <col min="9468" max="9468" width="34.42578125" style="65" customWidth="1"/>
    <col min="9469" max="9469" width="0" style="65" hidden="1" customWidth="1"/>
    <col min="9470" max="9471" width="14.7109375" style="65" customWidth="1"/>
    <col min="9472" max="9472" width="0" style="65" hidden="1" customWidth="1"/>
    <col min="9473" max="9473" width="10.7109375" style="65" customWidth="1"/>
    <col min="9474" max="9474" width="14.7109375" style="65" customWidth="1"/>
    <col min="9475" max="9475" width="10.7109375" style="65" customWidth="1"/>
    <col min="9476" max="9476" width="14.7109375" style="65" customWidth="1"/>
    <col min="9477" max="9477" width="10.7109375" style="65" customWidth="1"/>
    <col min="9478" max="9716" width="46" style="65" customWidth="1"/>
    <col min="9717" max="9717" width="5.7109375" style="65" customWidth="1"/>
    <col min="9718" max="9718" width="11" style="65" customWidth="1"/>
    <col min="9719" max="9719" width="34.5703125" style="65" customWidth="1"/>
    <col min="9720" max="9721" width="17.5703125" style="65"/>
    <col min="9722" max="9722" width="5.140625" style="65" customWidth="1"/>
    <col min="9723" max="9723" width="10.42578125" style="65" customWidth="1"/>
    <col min="9724" max="9724" width="34.42578125" style="65" customWidth="1"/>
    <col min="9725" max="9725" width="0" style="65" hidden="1" customWidth="1"/>
    <col min="9726" max="9727" width="14.7109375" style="65" customWidth="1"/>
    <col min="9728" max="9728" width="0" style="65" hidden="1" customWidth="1"/>
    <col min="9729" max="9729" width="10.7109375" style="65" customWidth="1"/>
    <col min="9730" max="9730" width="14.7109375" style="65" customWidth="1"/>
    <col min="9731" max="9731" width="10.7109375" style="65" customWidth="1"/>
    <col min="9732" max="9732" width="14.7109375" style="65" customWidth="1"/>
    <col min="9733" max="9733" width="10.7109375" style="65" customWidth="1"/>
    <col min="9734" max="9972" width="46" style="65" customWidth="1"/>
    <col min="9973" max="9973" width="5.7109375" style="65" customWidth="1"/>
    <col min="9974" max="9974" width="11" style="65" customWidth="1"/>
    <col min="9975" max="9975" width="34.5703125" style="65" customWidth="1"/>
    <col min="9976" max="9977" width="17.5703125" style="65"/>
    <col min="9978" max="9978" width="5.140625" style="65" customWidth="1"/>
    <col min="9979" max="9979" width="10.42578125" style="65" customWidth="1"/>
    <col min="9980" max="9980" width="34.42578125" style="65" customWidth="1"/>
    <col min="9981" max="9981" width="0" style="65" hidden="1" customWidth="1"/>
    <col min="9982" max="9983" width="14.7109375" style="65" customWidth="1"/>
    <col min="9984" max="9984" width="0" style="65" hidden="1" customWidth="1"/>
    <col min="9985" max="9985" width="10.7109375" style="65" customWidth="1"/>
    <col min="9986" max="9986" width="14.7109375" style="65" customWidth="1"/>
    <col min="9987" max="9987" width="10.7109375" style="65" customWidth="1"/>
    <col min="9988" max="9988" width="14.7109375" style="65" customWidth="1"/>
    <col min="9989" max="9989" width="10.7109375" style="65" customWidth="1"/>
    <col min="9990" max="10228" width="46" style="65" customWidth="1"/>
    <col min="10229" max="10229" width="5.7109375" style="65" customWidth="1"/>
    <col min="10230" max="10230" width="11" style="65" customWidth="1"/>
    <col min="10231" max="10231" width="34.5703125" style="65" customWidth="1"/>
    <col min="10232" max="10233" width="17.5703125" style="65"/>
    <col min="10234" max="10234" width="5.140625" style="65" customWidth="1"/>
    <col min="10235" max="10235" width="10.42578125" style="65" customWidth="1"/>
    <col min="10236" max="10236" width="34.42578125" style="65" customWidth="1"/>
    <col min="10237" max="10237" width="0" style="65" hidden="1" customWidth="1"/>
    <col min="10238" max="10239" width="14.7109375" style="65" customWidth="1"/>
    <col min="10240" max="10240" width="0" style="65" hidden="1" customWidth="1"/>
    <col min="10241" max="10241" width="10.7109375" style="65" customWidth="1"/>
    <col min="10242" max="10242" width="14.7109375" style="65" customWidth="1"/>
    <col min="10243" max="10243" width="10.7109375" style="65" customWidth="1"/>
    <col min="10244" max="10244" width="14.7109375" style="65" customWidth="1"/>
    <col min="10245" max="10245" width="10.7109375" style="65" customWidth="1"/>
    <col min="10246" max="10484" width="46" style="65" customWidth="1"/>
    <col min="10485" max="10485" width="5.7109375" style="65" customWidth="1"/>
    <col min="10486" max="10486" width="11" style="65" customWidth="1"/>
    <col min="10487" max="10487" width="34.5703125" style="65" customWidth="1"/>
    <col min="10488" max="10489" width="17.5703125" style="65"/>
    <col min="10490" max="10490" width="5.140625" style="65" customWidth="1"/>
    <col min="10491" max="10491" width="10.42578125" style="65" customWidth="1"/>
    <col min="10492" max="10492" width="34.42578125" style="65" customWidth="1"/>
    <col min="10493" max="10493" width="0" style="65" hidden="1" customWidth="1"/>
    <col min="10494" max="10495" width="14.7109375" style="65" customWidth="1"/>
    <col min="10496" max="10496" width="0" style="65" hidden="1" customWidth="1"/>
    <col min="10497" max="10497" width="10.7109375" style="65" customWidth="1"/>
    <col min="10498" max="10498" width="14.7109375" style="65" customWidth="1"/>
    <col min="10499" max="10499" width="10.7109375" style="65" customWidth="1"/>
    <col min="10500" max="10500" width="14.7109375" style="65" customWidth="1"/>
    <col min="10501" max="10501" width="10.7109375" style="65" customWidth="1"/>
    <col min="10502" max="10740" width="46" style="65" customWidth="1"/>
    <col min="10741" max="10741" width="5.7109375" style="65" customWidth="1"/>
    <col min="10742" max="10742" width="11" style="65" customWidth="1"/>
    <col min="10743" max="10743" width="34.5703125" style="65" customWidth="1"/>
    <col min="10744" max="10745" width="17.5703125" style="65"/>
    <col min="10746" max="10746" width="5.140625" style="65" customWidth="1"/>
    <col min="10747" max="10747" width="10.42578125" style="65" customWidth="1"/>
    <col min="10748" max="10748" width="34.42578125" style="65" customWidth="1"/>
    <col min="10749" max="10749" width="0" style="65" hidden="1" customWidth="1"/>
    <col min="10750" max="10751" width="14.7109375" style="65" customWidth="1"/>
    <col min="10752" max="10752" width="0" style="65" hidden="1" customWidth="1"/>
    <col min="10753" max="10753" width="10.7109375" style="65" customWidth="1"/>
    <col min="10754" max="10754" width="14.7109375" style="65" customWidth="1"/>
    <col min="10755" max="10755" width="10.7109375" style="65" customWidth="1"/>
    <col min="10756" max="10756" width="14.7109375" style="65" customWidth="1"/>
    <col min="10757" max="10757" width="10.7109375" style="65" customWidth="1"/>
    <col min="10758" max="10996" width="46" style="65" customWidth="1"/>
    <col min="10997" max="10997" width="5.7109375" style="65" customWidth="1"/>
    <col min="10998" max="10998" width="11" style="65" customWidth="1"/>
    <col min="10999" max="10999" width="34.5703125" style="65" customWidth="1"/>
    <col min="11000" max="11001" width="17.5703125" style="65"/>
    <col min="11002" max="11002" width="5.140625" style="65" customWidth="1"/>
    <col min="11003" max="11003" width="10.42578125" style="65" customWidth="1"/>
    <col min="11004" max="11004" width="34.42578125" style="65" customWidth="1"/>
    <col min="11005" max="11005" width="0" style="65" hidden="1" customWidth="1"/>
    <col min="11006" max="11007" width="14.7109375" style="65" customWidth="1"/>
    <col min="11008" max="11008" width="0" style="65" hidden="1" customWidth="1"/>
    <col min="11009" max="11009" width="10.7109375" style="65" customWidth="1"/>
    <col min="11010" max="11010" width="14.7109375" style="65" customWidth="1"/>
    <col min="11011" max="11011" width="10.7109375" style="65" customWidth="1"/>
    <col min="11012" max="11012" width="14.7109375" style="65" customWidth="1"/>
    <col min="11013" max="11013" width="10.7109375" style="65" customWidth="1"/>
    <col min="11014" max="11252" width="46" style="65" customWidth="1"/>
    <col min="11253" max="11253" width="5.7109375" style="65" customWidth="1"/>
    <col min="11254" max="11254" width="11" style="65" customWidth="1"/>
    <col min="11255" max="11255" width="34.5703125" style="65" customWidth="1"/>
    <col min="11256" max="11257" width="17.5703125" style="65"/>
    <col min="11258" max="11258" width="5.140625" style="65" customWidth="1"/>
    <col min="11259" max="11259" width="10.42578125" style="65" customWidth="1"/>
    <col min="11260" max="11260" width="34.42578125" style="65" customWidth="1"/>
    <col min="11261" max="11261" width="0" style="65" hidden="1" customWidth="1"/>
    <col min="11262" max="11263" width="14.7109375" style="65" customWidth="1"/>
    <col min="11264" max="11264" width="0" style="65" hidden="1" customWidth="1"/>
    <col min="11265" max="11265" width="10.7109375" style="65" customWidth="1"/>
    <col min="11266" max="11266" width="14.7109375" style="65" customWidth="1"/>
    <col min="11267" max="11267" width="10.7109375" style="65" customWidth="1"/>
    <col min="11268" max="11268" width="14.7109375" style="65" customWidth="1"/>
    <col min="11269" max="11269" width="10.7109375" style="65" customWidth="1"/>
    <col min="11270" max="11508" width="46" style="65" customWidth="1"/>
    <col min="11509" max="11509" width="5.7109375" style="65" customWidth="1"/>
    <col min="11510" max="11510" width="11" style="65" customWidth="1"/>
    <col min="11511" max="11511" width="34.5703125" style="65" customWidth="1"/>
    <col min="11512" max="11513" width="17.5703125" style="65"/>
    <col min="11514" max="11514" width="5.140625" style="65" customWidth="1"/>
    <col min="11515" max="11515" width="10.42578125" style="65" customWidth="1"/>
    <col min="11516" max="11516" width="34.42578125" style="65" customWidth="1"/>
    <col min="11517" max="11517" width="0" style="65" hidden="1" customWidth="1"/>
    <col min="11518" max="11519" width="14.7109375" style="65" customWidth="1"/>
    <col min="11520" max="11520" width="0" style="65" hidden="1" customWidth="1"/>
    <col min="11521" max="11521" width="10.7109375" style="65" customWidth="1"/>
    <col min="11522" max="11522" width="14.7109375" style="65" customWidth="1"/>
    <col min="11523" max="11523" width="10.7109375" style="65" customWidth="1"/>
    <col min="11524" max="11524" width="14.7109375" style="65" customWidth="1"/>
    <col min="11525" max="11525" width="10.7109375" style="65" customWidth="1"/>
    <col min="11526" max="11764" width="46" style="65" customWidth="1"/>
    <col min="11765" max="11765" width="5.7109375" style="65" customWidth="1"/>
    <col min="11766" max="11766" width="11" style="65" customWidth="1"/>
    <col min="11767" max="11767" width="34.5703125" style="65" customWidth="1"/>
    <col min="11768" max="11769" width="17.5703125" style="65"/>
    <col min="11770" max="11770" width="5.140625" style="65" customWidth="1"/>
    <col min="11771" max="11771" width="10.42578125" style="65" customWidth="1"/>
    <col min="11772" max="11772" width="34.42578125" style="65" customWidth="1"/>
    <col min="11773" max="11773" width="0" style="65" hidden="1" customWidth="1"/>
    <col min="11774" max="11775" width="14.7109375" style="65" customWidth="1"/>
    <col min="11776" max="11776" width="0" style="65" hidden="1" customWidth="1"/>
    <col min="11777" max="11777" width="10.7109375" style="65" customWidth="1"/>
    <col min="11778" max="11778" width="14.7109375" style="65" customWidth="1"/>
    <col min="11779" max="11779" width="10.7109375" style="65" customWidth="1"/>
    <col min="11780" max="11780" width="14.7109375" style="65" customWidth="1"/>
    <col min="11781" max="11781" width="10.7109375" style="65" customWidth="1"/>
    <col min="11782" max="12020" width="46" style="65" customWidth="1"/>
    <col min="12021" max="12021" width="5.7109375" style="65" customWidth="1"/>
    <col min="12022" max="12022" width="11" style="65" customWidth="1"/>
    <col min="12023" max="12023" width="34.5703125" style="65" customWidth="1"/>
    <col min="12024" max="12025" width="17.5703125" style="65"/>
    <col min="12026" max="12026" width="5.140625" style="65" customWidth="1"/>
    <col min="12027" max="12027" width="10.42578125" style="65" customWidth="1"/>
    <col min="12028" max="12028" width="34.42578125" style="65" customWidth="1"/>
    <col min="12029" max="12029" width="0" style="65" hidden="1" customWidth="1"/>
    <col min="12030" max="12031" width="14.7109375" style="65" customWidth="1"/>
    <col min="12032" max="12032" width="0" style="65" hidden="1" customWidth="1"/>
    <col min="12033" max="12033" width="10.7109375" style="65" customWidth="1"/>
    <col min="12034" max="12034" width="14.7109375" style="65" customWidth="1"/>
    <col min="12035" max="12035" width="10.7109375" style="65" customWidth="1"/>
    <col min="12036" max="12036" width="14.7109375" style="65" customWidth="1"/>
    <col min="12037" max="12037" width="10.7109375" style="65" customWidth="1"/>
    <col min="12038" max="12276" width="46" style="65" customWidth="1"/>
    <col min="12277" max="12277" width="5.7109375" style="65" customWidth="1"/>
    <col min="12278" max="12278" width="11" style="65" customWidth="1"/>
    <col min="12279" max="12279" width="34.5703125" style="65" customWidth="1"/>
    <col min="12280" max="12281" width="17.5703125" style="65"/>
    <col min="12282" max="12282" width="5.140625" style="65" customWidth="1"/>
    <col min="12283" max="12283" width="10.42578125" style="65" customWidth="1"/>
    <col min="12284" max="12284" width="34.42578125" style="65" customWidth="1"/>
    <col min="12285" max="12285" width="0" style="65" hidden="1" customWidth="1"/>
    <col min="12286" max="12287" width="14.7109375" style="65" customWidth="1"/>
    <col min="12288" max="12288" width="0" style="65" hidden="1" customWidth="1"/>
    <col min="12289" max="12289" width="10.7109375" style="65" customWidth="1"/>
    <col min="12290" max="12290" width="14.7109375" style="65" customWidth="1"/>
    <col min="12291" max="12291" width="10.7109375" style="65" customWidth="1"/>
    <col min="12292" max="12292" width="14.7109375" style="65" customWidth="1"/>
    <col min="12293" max="12293" width="10.7109375" style="65" customWidth="1"/>
    <col min="12294" max="12532" width="46" style="65" customWidth="1"/>
    <col min="12533" max="12533" width="5.7109375" style="65" customWidth="1"/>
    <col min="12534" max="12534" width="11" style="65" customWidth="1"/>
    <col min="12535" max="12535" width="34.5703125" style="65" customWidth="1"/>
    <col min="12536" max="12537" width="17.5703125" style="65"/>
    <col min="12538" max="12538" width="5.140625" style="65" customWidth="1"/>
    <col min="12539" max="12539" width="10.42578125" style="65" customWidth="1"/>
    <col min="12540" max="12540" width="34.42578125" style="65" customWidth="1"/>
    <col min="12541" max="12541" width="0" style="65" hidden="1" customWidth="1"/>
    <col min="12542" max="12543" width="14.7109375" style="65" customWidth="1"/>
    <col min="12544" max="12544" width="0" style="65" hidden="1" customWidth="1"/>
    <col min="12545" max="12545" width="10.7109375" style="65" customWidth="1"/>
    <col min="12546" max="12546" width="14.7109375" style="65" customWidth="1"/>
    <col min="12547" max="12547" width="10.7109375" style="65" customWidth="1"/>
    <col min="12548" max="12548" width="14.7109375" style="65" customWidth="1"/>
    <col min="12549" max="12549" width="10.7109375" style="65" customWidth="1"/>
    <col min="12550" max="12788" width="46" style="65" customWidth="1"/>
    <col min="12789" max="12789" width="5.7109375" style="65" customWidth="1"/>
    <col min="12790" max="12790" width="11" style="65" customWidth="1"/>
    <col min="12791" max="12791" width="34.5703125" style="65" customWidth="1"/>
    <col min="12792" max="12793" width="17.5703125" style="65"/>
    <col min="12794" max="12794" width="5.140625" style="65" customWidth="1"/>
    <col min="12795" max="12795" width="10.42578125" style="65" customWidth="1"/>
    <col min="12796" max="12796" width="34.42578125" style="65" customWidth="1"/>
    <col min="12797" max="12797" width="0" style="65" hidden="1" customWidth="1"/>
    <col min="12798" max="12799" width="14.7109375" style="65" customWidth="1"/>
    <col min="12800" max="12800" width="0" style="65" hidden="1" customWidth="1"/>
    <col min="12801" max="12801" width="10.7109375" style="65" customWidth="1"/>
    <col min="12802" max="12802" width="14.7109375" style="65" customWidth="1"/>
    <col min="12803" max="12803" width="10.7109375" style="65" customWidth="1"/>
    <col min="12804" max="12804" width="14.7109375" style="65" customWidth="1"/>
    <col min="12805" max="12805" width="10.7109375" style="65" customWidth="1"/>
    <col min="12806" max="13044" width="46" style="65" customWidth="1"/>
    <col min="13045" max="13045" width="5.7109375" style="65" customWidth="1"/>
    <col min="13046" max="13046" width="11" style="65" customWidth="1"/>
    <col min="13047" max="13047" width="34.5703125" style="65" customWidth="1"/>
    <col min="13048" max="13049" width="17.5703125" style="65"/>
    <col min="13050" max="13050" width="5.140625" style="65" customWidth="1"/>
    <col min="13051" max="13051" width="10.42578125" style="65" customWidth="1"/>
    <col min="13052" max="13052" width="34.42578125" style="65" customWidth="1"/>
    <col min="13053" max="13053" width="0" style="65" hidden="1" customWidth="1"/>
    <col min="13054" max="13055" width="14.7109375" style="65" customWidth="1"/>
    <col min="13056" max="13056" width="0" style="65" hidden="1" customWidth="1"/>
    <col min="13057" max="13057" width="10.7109375" style="65" customWidth="1"/>
    <col min="13058" max="13058" width="14.7109375" style="65" customWidth="1"/>
    <col min="13059" max="13059" width="10.7109375" style="65" customWidth="1"/>
    <col min="13060" max="13060" width="14.7109375" style="65" customWidth="1"/>
    <col min="13061" max="13061" width="10.7109375" style="65" customWidth="1"/>
    <col min="13062" max="13300" width="46" style="65" customWidth="1"/>
    <col min="13301" max="13301" width="5.7109375" style="65" customWidth="1"/>
    <col min="13302" max="13302" width="11" style="65" customWidth="1"/>
    <col min="13303" max="13303" width="34.5703125" style="65" customWidth="1"/>
    <col min="13304" max="13305" width="17.5703125" style="65"/>
    <col min="13306" max="13306" width="5.140625" style="65" customWidth="1"/>
    <col min="13307" max="13307" width="10.42578125" style="65" customWidth="1"/>
    <col min="13308" max="13308" width="34.42578125" style="65" customWidth="1"/>
    <col min="13309" max="13309" width="0" style="65" hidden="1" customWidth="1"/>
    <col min="13310" max="13311" width="14.7109375" style="65" customWidth="1"/>
    <col min="13312" max="13312" width="0" style="65" hidden="1" customWidth="1"/>
    <col min="13313" max="13313" width="10.7109375" style="65" customWidth="1"/>
    <col min="13314" max="13314" width="14.7109375" style="65" customWidth="1"/>
    <col min="13315" max="13315" width="10.7109375" style="65" customWidth="1"/>
    <col min="13316" max="13316" width="14.7109375" style="65" customWidth="1"/>
    <col min="13317" max="13317" width="10.7109375" style="65" customWidth="1"/>
    <col min="13318" max="13556" width="46" style="65" customWidth="1"/>
    <col min="13557" max="13557" width="5.7109375" style="65" customWidth="1"/>
    <col min="13558" max="13558" width="11" style="65" customWidth="1"/>
    <col min="13559" max="13559" width="34.5703125" style="65" customWidth="1"/>
    <col min="13560" max="13561" width="17.5703125" style="65"/>
    <col min="13562" max="13562" width="5.140625" style="65" customWidth="1"/>
    <col min="13563" max="13563" width="10.42578125" style="65" customWidth="1"/>
    <col min="13564" max="13564" width="34.42578125" style="65" customWidth="1"/>
    <col min="13565" max="13565" width="0" style="65" hidden="1" customWidth="1"/>
    <col min="13566" max="13567" width="14.7109375" style="65" customWidth="1"/>
    <col min="13568" max="13568" width="0" style="65" hidden="1" customWidth="1"/>
    <col min="13569" max="13569" width="10.7109375" style="65" customWidth="1"/>
    <col min="13570" max="13570" width="14.7109375" style="65" customWidth="1"/>
    <col min="13571" max="13571" width="10.7109375" style="65" customWidth="1"/>
    <col min="13572" max="13572" width="14.7109375" style="65" customWidth="1"/>
    <col min="13573" max="13573" width="10.7109375" style="65" customWidth="1"/>
    <col min="13574" max="13812" width="46" style="65" customWidth="1"/>
    <col min="13813" max="13813" width="5.7109375" style="65" customWidth="1"/>
    <col min="13814" max="13814" width="11" style="65" customWidth="1"/>
    <col min="13815" max="13815" width="34.5703125" style="65" customWidth="1"/>
    <col min="13816" max="13817" width="17.5703125" style="65"/>
    <col min="13818" max="13818" width="5.140625" style="65" customWidth="1"/>
    <col min="13819" max="13819" width="10.42578125" style="65" customWidth="1"/>
    <col min="13820" max="13820" width="34.42578125" style="65" customWidth="1"/>
    <col min="13821" max="13821" width="0" style="65" hidden="1" customWidth="1"/>
    <col min="13822" max="13823" width="14.7109375" style="65" customWidth="1"/>
    <col min="13824" max="13824" width="0" style="65" hidden="1" customWidth="1"/>
    <col min="13825" max="13825" width="10.7109375" style="65" customWidth="1"/>
    <col min="13826" max="13826" width="14.7109375" style="65" customWidth="1"/>
    <col min="13827" max="13827" width="10.7109375" style="65" customWidth="1"/>
    <col min="13828" max="13828" width="14.7109375" style="65" customWidth="1"/>
    <col min="13829" max="13829" width="10.7109375" style="65" customWidth="1"/>
    <col min="13830" max="14068" width="46" style="65" customWidth="1"/>
    <col min="14069" max="14069" width="5.7109375" style="65" customWidth="1"/>
    <col min="14070" max="14070" width="11" style="65" customWidth="1"/>
    <col min="14071" max="14071" width="34.5703125" style="65" customWidth="1"/>
    <col min="14072" max="14073" width="17.5703125" style="65"/>
    <col min="14074" max="14074" width="5.140625" style="65" customWidth="1"/>
    <col min="14075" max="14075" width="10.42578125" style="65" customWidth="1"/>
    <col min="14076" max="14076" width="34.42578125" style="65" customWidth="1"/>
    <col min="14077" max="14077" width="0" style="65" hidden="1" customWidth="1"/>
    <col min="14078" max="14079" width="14.7109375" style="65" customWidth="1"/>
    <col min="14080" max="14080" width="0" style="65" hidden="1" customWidth="1"/>
    <col min="14081" max="14081" width="10.7109375" style="65" customWidth="1"/>
    <col min="14082" max="14082" width="14.7109375" style="65" customWidth="1"/>
    <col min="14083" max="14083" width="10.7109375" style="65" customWidth="1"/>
    <col min="14084" max="14084" width="14.7109375" style="65" customWidth="1"/>
    <col min="14085" max="14085" width="10.7109375" style="65" customWidth="1"/>
    <col min="14086" max="14324" width="46" style="65" customWidth="1"/>
    <col min="14325" max="14325" width="5.7109375" style="65" customWidth="1"/>
    <col min="14326" max="14326" width="11" style="65" customWidth="1"/>
    <col min="14327" max="14327" width="34.5703125" style="65" customWidth="1"/>
    <col min="14328" max="14329" width="17.5703125" style="65"/>
    <col min="14330" max="14330" width="5.140625" style="65" customWidth="1"/>
    <col min="14331" max="14331" width="10.42578125" style="65" customWidth="1"/>
    <col min="14332" max="14332" width="34.42578125" style="65" customWidth="1"/>
    <col min="14333" max="14333" width="0" style="65" hidden="1" customWidth="1"/>
    <col min="14334" max="14335" width="14.7109375" style="65" customWidth="1"/>
    <col min="14336" max="14336" width="0" style="65" hidden="1" customWidth="1"/>
    <col min="14337" max="14337" width="10.7109375" style="65" customWidth="1"/>
    <col min="14338" max="14338" width="14.7109375" style="65" customWidth="1"/>
    <col min="14339" max="14339" width="10.7109375" style="65" customWidth="1"/>
    <col min="14340" max="14340" width="14.7109375" style="65" customWidth="1"/>
    <col min="14341" max="14341" width="10.7109375" style="65" customWidth="1"/>
    <col min="14342" max="14580" width="46" style="65" customWidth="1"/>
    <col min="14581" max="14581" width="5.7109375" style="65" customWidth="1"/>
    <col min="14582" max="14582" width="11" style="65" customWidth="1"/>
    <col min="14583" max="14583" width="34.5703125" style="65" customWidth="1"/>
    <col min="14584" max="14585" width="17.5703125" style="65"/>
    <col min="14586" max="14586" width="5.140625" style="65" customWidth="1"/>
    <col min="14587" max="14587" width="10.42578125" style="65" customWidth="1"/>
    <col min="14588" max="14588" width="34.42578125" style="65" customWidth="1"/>
    <col min="14589" max="14589" width="0" style="65" hidden="1" customWidth="1"/>
    <col min="14590" max="14591" width="14.7109375" style="65" customWidth="1"/>
    <col min="14592" max="14592" width="0" style="65" hidden="1" customWidth="1"/>
    <col min="14593" max="14593" width="10.7109375" style="65" customWidth="1"/>
    <col min="14594" max="14594" width="14.7109375" style="65" customWidth="1"/>
    <col min="14595" max="14595" width="10.7109375" style="65" customWidth="1"/>
    <col min="14596" max="14596" width="14.7109375" style="65" customWidth="1"/>
    <col min="14597" max="14597" width="10.7109375" style="65" customWidth="1"/>
    <col min="14598" max="14836" width="46" style="65" customWidth="1"/>
    <col min="14837" max="14837" width="5.7109375" style="65" customWidth="1"/>
    <col min="14838" max="14838" width="11" style="65" customWidth="1"/>
    <col min="14839" max="14839" width="34.5703125" style="65" customWidth="1"/>
    <col min="14840" max="14841" width="17.5703125" style="65"/>
    <col min="14842" max="14842" width="5.140625" style="65" customWidth="1"/>
    <col min="14843" max="14843" width="10.42578125" style="65" customWidth="1"/>
    <col min="14844" max="14844" width="34.42578125" style="65" customWidth="1"/>
    <col min="14845" max="14845" width="0" style="65" hidden="1" customWidth="1"/>
    <col min="14846" max="14847" width="14.7109375" style="65" customWidth="1"/>
    <col min="14848" max="14848" width="0" style="65" hidden="1" customWidth="1"/>
    <col min="14849" max="14849" width="10.7109375" style="65" customWidth="1"/>
    <col min="14850" max="14850" width="14.7109375" style="65" customWidth="1"/>
    <col min="14851" max="14851" width="10.7109375" style="65" customWidth="1"/>
    <col min="14852" max="14852" width="14.7109375" style="65" customWidth="1"/>
    <col min="14853" max="14853" width="10.7109375" style="65" customWidth="1"/>
    <col min="14854" max="15092" width="46" style="65" customWidth="1"/>
    <col min="15093" max="15093" width="5.7109375" style="65" customWidth="1"/>
    <col min="15094" max="15094" width="11" style="65" customWidth="1"/>
    <col min="15095" max="15095" width="34.5703125" style="65" customWidth="1"/>
    <col min="15096" max="15097" width="17.5703125" style="65"/>
    <col min="15098" max="15098" width="5.140625" style="65" customWidth="1"/>
    <col min="15099" max="15099" width="10.42578125" style="65" customWidth="1"/>
    <col min="15100" max="15100" width="34.42578125" style="65" customWidth="1"/>
    <col min="15101" max="15101" width="0" style="65" hidden="1" customWidth="1"/>
    <col min="15102" max="15103" width="14.7109375" style="65" customWidth="1"/>
    <col min="15104" max="15104" width="0" style="65" hidden="1" customWidth="1"/>
    <col min="15105" max="15105" width="10.7109375" style="65" customWidth="1"/>
    <col min="15106" max="15106" width="14.7109375" style="65" customWidth="1"/>
    <col min="15107" max="15107" width="10.7109375" style="65" customWidth="1"/>
    <col min="15108" max="15108" width="14.7109375" style="65" customWidth="1"/>
    <col min="15109" max="15109" width="10.7109375" style="65" customWidth="1"/>
    <col min="15110" max="15348" width="46" style="65" customWidth="1"/>
    <col min="15349" max="15349" width="5.7109375" style="65" customWidth="1"/>
    <col min="15350" max="15350" width="11" style="65" customWidth="1"/>
    <col min="15351" max="15351" width="34.5703125" style="65" customWidth="1"/>
    <col min="15352" max="15353" width="17.5703125" style="65"/>
    <col min="15354" max="15354" width="5.140625" style="65" customWidth="1"/>
    <col min="15355" max="15355" width="10.42578125" style="65" customWidth="1"/>
    <col min="15356" max="15356" width="34.42578125" style="65" customWidth="1"/>
    <col min="15357" max="15357" width="0" style="65" hidden="1" customWidth="1"/>
    <col min="15358" max="15359" width="14.7109375" style="65" customWidth="1"/>
    <col min="15360" max="15360" width="0" style="65" hidden="1" customWidth="1"/>
    <col min="15361" max="15361" width="10.7109375" style="65" customWidth="1"/>
    <col min="15362" max="15362" width="14.7109375" style="65" customWidth="1"/>
    <col min="15363" max="15363" width="10.7109375" style="65" customWidth="1"/>
    <col min="15364" max="15364" width="14.7109375" style="65" customWidth="1"/>
    <col min="15365" max="15365" width="10.7109375" style="65" customWidth="1"/>
    <col min="15366" max="15604" width="46" style="65" customWidth="1"/>
    <col min="15605" max="15605" width="5.7109375" style="65" customWidth="1"/>
    <col min="15606" max="15606" width="11" style="65" customWidth="1"/>
    <col min="15607" max="15607" width="34.5703125" style="65" customWidth="1"/>
    <col min="15608" max="15609" width="17.5703125" style="65"/>
    <col min="15610" max="15610" width="5.140625" style="65" customWidth="1"/>
    <col min="15611" max="15611" width="10.42578125" style="65" customWidth="1"/>
    <col min="15612" max="15612" width="34.42578125" style="65" customWidth="1"/>
    <col min="15613" max="15613" width="0" style="65" hidden="1" customWidth="1"/>
    <col min="15614" max="15615" width="14.7109375" style="65" customWidth="1"/>
    <col min="15616" max="15616" width="0" style="65" hidden="1" customWidth="1"/>
    <col min="15617" max="15617" width="10.7109375" style="65" customWidth="1"/>
    <col min="15618" max="15618" width="14.7109375" style="65" customWidth="1"/>
    <col min="15619" max="15619" width="10.7109375" style="65" customWidth="1"/>
    <col min="15620" max="15620" width="14.7109375" style="65" customWidth="1"/>
    <col min="15621" max="15621" width="10.7109375" style="65" customWidth="1"/>
    <col min="15622" max="15860" width="46" style="65" customWidth="1"/>
    <col min="15861" max="15861" width="5.7109375" style="65" customWidth="1"/>
    <col min="15862" max="15862" width="11" style="65" customWidth="1"/>
    <col min="15863" max="15863" width="34.5703125" style="65" customWidth="1"/>
    <col min="15864" max="15865" width="17.5703125" style="65"/>
    <col min="15866" max="15866" width="5.140625" style="65" customWidth="1"/>
    <col min="15867" max="15867" width="10.42578125" style="65" customWidth="1"/>
    <col min="15868" max="15868" width="34.42578125" style="65" customWidth="1"/>
    <col min="15869" max="15869" width="0" style="65" hidden="1" customWidth="1"/>
    <col min="15870" max="15871" width="14.7109375" style="65" customWidth="1"/>
    <col min="15872" max="15872" width="0" style="65" hidden="1" customWidth="1"/>
    <col min="15873" max="15873" width="10.7109375" style="65" customWidth="1"/>
    <col min="15874" max="15874" width="14.7109375" style="65" customWidth="1"/>
    <col min="15875" max="15875" width="10.7109375" style="65" customWidth="1"/>
    <col min="15876" max="15876" width="14.7109375" style="65" customWidth="1"/>
    <col min="15877" max="15877" width="10.7109375" style="65" customWidth="1"/>
    <col min="15878" max="16116" width="46" style="65" customWidth="1"/>
    <col min="16117" max="16117" width="5.7109375" style="65" customWidth="1"/>
    <col min="16118" max="16118" width="11" style="65" customWidth="1"/>
    <col min="16119" max="16119" width="34.5703125" style="65" customWidth="1"/>
    <col min="16120" max="16121" width="17.5703125" style="65"/>
    <col min="16122" max="16122" width="5.140625" style="65" customWidth="1"/>
    <col min="16123" max="16123" width="10.42578125" style="65" customWidth="1"/>
    <col min="16124" max="16124" width="34.42578125" style="65" customWidth="1"/>
    <col min="16125" max="16125" width="0" style="65" hidden="1" customWidth="1"/>
    <col min="16126" max="16127" width="14.7109375" style="65" customWidth="1"/>
    <col min="16128" max="16128" width="0" style="65" hidden="1" customWidth="1"/>
    <col min="16129" max="16129" width="10.7109375" style="65" customWidth="1"/>
    <col min="16130" max="16130" width="14.7109375" style="65" customWidth="1"/>
    <col min="16131" max="16131" width="10.7109375" style="65" customWidth="1"/>
    <col min="16132" max="16132" width="14.7109375" style="65" customWidth="1"/>
    <col min="16133" max="16133" width="10.7109375" style="65" customWidth="1"/>
    <col min="16134" max="16372" width="46" style="65" customWidth="1"/>
    <col min="16373" max="16373" width="5.7109375" style="65" customWidth="1"/>
    <col min="16374" max="16374" width="11" style="65" customWidth="1"/>
    <col min="16375" max="16375" width="34.5703125" style="65" customWidth="1"/>
    <col min="16376" max="16384" width="17.5703125" style="65"/>
  </cols>
  <sheetData>
    <row r="1" spans="1:7" s="69" customFormat="1" ht="25.5" customHeight="1">
      <c r="A1" s="274" t="s">
        <v>367</v>
      </c>
      <c r="B1" s="274"/>
      <c r="C1" s="274"/>
      <c r="D1" s="274"/>
      <c r="E1" s="274"/>
      <c r="F1" s="274"/>
      <c r="G1" s="274"/>
    </row>
    <row r="2" spans="1:7" s="68" customFormat="1" ht="30" customHeight="1">
      <c r="A2" s="158" t="s">
        <v>294</v>
      </c>
      <c r="B2" s="158" t="s">
        <v>295</v>
      </c>
      <c r="C2" s="158" t="s">
        <v>296</v>
      </c>
      <c r="D2" s="158" t="s">
        <v>327</v>
      </c>
      <c r="E2" s="158" t="s">
        <v>341</v>
      </c>
      <c r="F2" s="158" t="s">
        <v>364</v>
      </c>
      <c r="G2" s="158" t="s">
        <v>365</v>
      </c>
    </row>
    <row r="3" spans="1:7" s="69" customFormat="1" ht="10.5" customHeight="1">
      <c r="A3" s="155" t="s">
        <v>298</v>
      </c>
      <c r="B3" s="155" t="s">
        <v>299</v>
      </c>
      <c r="C3" s="155" t="s">
        <v>300</v>
      </c>
      <c r="D3" s="155" t="s">
        <v>301</v>
      </c>
      <c r="E3" s="155" t="s">
        <v>302</v>
      </c>
      <c r="F3" s="155" t="s">
        <v>303</v>
      </c>
      <c r="G3" s="155" t="s">
        <v>366</v>
      </c>
    </row>
    <row r="4" spans="1:7" ht="25.5" customHeight="1">
      <c r="A4" s="190" t="s">
        <v>298</v>
      </c>
      <c r="B4" s="181" t="s">
        <v>304</v>
      </c>
      <c r="C4" s="182" t="s">
        <v>195</v>
      </c>
      <c r="D4" s="183">
        <f>SUM(D5:D6)</f>
        <v>622500000</v>
      </c>
      <c r="E4" s="183">
        <f>SUM(E5:E6)</f>
        <v>1125798853</v>
      </c>
      <c r="F4" s="183">
        <f>SUM(F5:F6)</f>
        <v>649589090</v>
      </c>
      <c r="G4" s="183">
        <f>SUM(G5:G6)</f>
        <v>227364773</v>
      </c>
    </row>
    <row r="5" spans="1:7" ht="15" customHeight="1">
      <c r="A5" s="191"/>
      <c r="B5" s="70"/>
      <c r="C5" s="71" t="s">
        <v>305</v>
      </c>
      <c r="D5" s="72">
        <v>621049033</v>
      </c>
      <c r="E5" s="72">
        <v>1123023853</v>
      </c>
      <c r="F5" s="72">
        <v>644103155</v>
      </c>
      <c r="G5" s="72">
        <v>221921000</v>
      </c>
    </row>
    <row r="6" spans="1:7" ht="15" customHeight="1">
      <c r="A6" s="191"/>
      <c r="B6" s="70"/>
      <c r="C6" s="71" t="s">
        <v>306</v>
      </c>
      <c r="D6" s="73">
        <v>1450967</v>
      </c>
      <c r="E6" s="73">
        <v>2775000</v>
      </c>
      <c r="F6" s="73">
        <v>5485935</v>
      </c>
      <c r="G6" s="73">
        <v>5443773</v>
      </c>
    </row>
    <row r="7" spans="1:7" ht="25.5" customHeight="1">
      <c r="A7" s="192" t="s">
        <v>299</v>
      </c>
      <c r="B7" s="184" t="s">
        <v>307</v>
      </c>
      <c r="C7" s="185" t="s">
        <v>100</v>
      </c>
      <c r="D7" s="186">
        <f>SUM(D8:D8)</f>
        <v>89675000</v>
      </c>
      <c r="E7" s="186">
        <f>SUM(E8:E8)</f>
        <v>70000000</v>
      </c>
      <c r="F7" s="186">
        <f>SUM(F8:F8)</f>
        <v>50000000</v>
      </c>
      <c r="G7" s="186">
        <f>SUM(G8:G8)</f>
        <v>50000000</v>
      </c>
    </row>
    <row r="8" spans="1:7" ht="15" customHeight="1">
      <c r="A8" s="191"/>
      <c r="B8" s="70"/>
      <c r="C8" s="71" t="s">
        <v>305</v>
      </c>
      <c r="D8" s="72">
        <v>89675000</v>
      </c>
      <c r="E8" s="72">
        <v>70000000</v>
      </c>
      <c r="F8" s="72">
        <v>50000000</v>
      </c>
      <c r="G8" s="72">
        <v>50000000</v>
      </c>
    </row>
    <row r="9" spans="1:7" ht="25.5" customHeight="1">
      <c r="A9" s="201" t="s">
        <v>300</v>
      </c>
      <c r="B9" s="202" t="s">
        <v>308</v>
      </c>
      <c r="C9" s="203" t="s">
        <v>381</v>
      </c>
      <c r="D9" s="204">
        <f>D10+D12+D14+D16</f>
        <v>355500000</v>
      </c>
      <c r="E9" s="204">
        <f>E10+E12+E14+E16</f>
        <v>296500000</v>
      </c>
      <c r="F9" s="204">
        <f>F10+F12+F14+F16</f>
        <v>368000000</v>
      </c>
      <c r="G9" s="204">
        <f>G10+G12+G14+G16</f>
        <v>368000000</v>
      </c>
    </row>
    <row r="10" spans="1:7" s="74" customFormat="1" ht="25.5" customHeight="1">
      <c r="A10" s="192" t="s">
        <v>309</v>
      </c>
      <c r="B10" s="184"/>
      <c r="C10" s="185" t="s">
        <v>336</v>
      </c>
      <c r="D10" s="186">
        <f>SUM(D11)</f>
        <v>439588</v>
      </c>
      <c r="E10" s="186">
        <f>SUM(E11)</f>
        <v>0</v>
      </c>
      <c r="F10" s="186">
        <f>SUM(F11)</f>
        <v>0</v>
      </c>
      <c r="G10" s="186">
        <f>SUM(G11)</f>
        <v>0</v>
      </c>
    </row>
    <row r="11" spans="1:7" s="74" customFormat="1" ht="15" customHeight="1">
      <c r="A11" s="193"/>
      <c r="B11" s="75"/>
      <c r="C11" s="71" t="s">
        <v>305</v>
      </c>
      <c r="D11" s="73">
        <v>439588</v>
      </c>
      <c r="E11" s="76">
        <v>0</v>
      </c>
      <c r="F11" s="76">
        <v>0</v>
      </c>
      <c r="G11" s="76">
        <v>0</v>
      </c>
    </row>
    <row r="12" spans="1:7" s="74" customFormat="1" ht="25.5" customHeight="1">
      <c r="A12" s="192" t="s">
        <v>310</v>
      </c>
      <c r="B12" s="184" t="s">
        <v>152</v>
      </c>
      <c r="C12" s="185" t="s">
        <v>153</v>
      </c>
      <c r="D12" s="186">
        <f>SUM(D13)</f>
        <v>4000000</v>
      </c>
      <c r="E12" s="186">
        <f>SUM(E13)</f>
        <v>4000000</v>
      </c>
      <c r="F12" s="186">
        <f>SUM(F13)</f>
        <v>5000000</v>
      </c>
      <c r="G12" s="186">
        <f>SUM(G13)</f>
        <v>5000000</v>
      </c>
    </row>
    <row r="13" spans="1:7" s="74" customFormat="1" ht="15" customHeight="1">
      <c r="A13" s="193"/>
      <c r="B13" s="75"/>
      <c r="C13" s="71" t="s">
        <v>305</v>
      </c>
      <c r="D13" s="73">
        <v>4000000</v>
      </c>
      <c r="E13" s="76">
        <v>4000000</v>
      </c>
      <c r="F13" s="76">
        <v>5000000</v>
      </c>
      <c r="G13" s="76">
        <v>5000000</v>
      </c>
    </row>
    <row r="14" spans="1:7" s="74" customFormat="1" ht="25.5" customHeight="1">
      <c r="A14" s="194" t="s">
        <v>311</v>
      </c>
      <c r="B14" s="187">
        <v>47641</v>
      </c>
      <c r="C14" s="185" t="s">
        <v>159</v>
      </c>
      <c r="D14" s="186">
        <f>SUM(D15)</f>
        <v>16060412</v>
      </c>
      <c r="E14" s="186">
        <f>SUM(E15)</f>
        <v>12500000</v>
      </c>
      <c r="F14" s="186">
        <f>SUM(F15)</f>
        <v>13000000</v>
      </c>
      <c r="G14" s="186">
        <f>SUM(G15)</f>
        <v>13000000</v>
      </c>
    </row>
    <row r="15" spans="1:7" s="74" customFormat="1" ht="15" customHeight="1">
      <c r="A15" s="195"/>
      <c r="B15" s="77"/>
      <c r="C15" s="71" t="s">
        <v>305</v>
      </c>
      <c r="D15" s="73">
        <v>16060412</v>
      </c>
      <c r="E15" s="73">
        <v>12500000</v>
      </c>
      <c r="F15" s="73">
        <v>13000000</v>
      </c>
      <c r="G15" s="73">
        <v>13000000</v>
      </c>
    </row>
    <row r="16" spans="1:7" s="74" customFormat="1" ht="25.5" customHeight="1">
      <c r="A16" s="194" t="s">
        <v>335</v>
      </c>
      <c r="B16" s="187" t="s">
        <v>173</v>
      </c>
      <c r="C16" s="185" t="s">
        <v>174</v>
      </c>
      <c r="D16" s="186">
        <f>SUM(D17:D17)</f>
        <v>335000000</v>
      </c>
      <c r="E16" s="186">
        <f>SUM(E17:E17)</f>
        <v>280000000</v>
      </c>
      <c r="F16" s="186">
        <f>SUM(F17:F17)</f>
        <v>350000000</v>
      </c>
      <c r="G16" s="186">
        <f>SUM(G17:G17)</f>
        <v>350000000</v>
      </c>
    </row>
    <row r="17" spans="1:7" s="74" customFormat="1" ht="15" customHeight="1">
      <c r="A17" s="195"/>
      <c r="B17" s="77"/>
      <c r="C17" s="71" t="s">
        <v>305</v>
      </c>
      <c r="D17" s="73">
        <v>335000000</v>
      </c>
      <c r="E17" s="73">
        <v>280000000</v>
      </c>
      <c r="F17" s="73">
        <v>350000000</v>
      </c>
      <c r="G17" s="73">
        <v>350000000</v>
      </c>
    </row>
    <row r="18" spans="1:7" s="74" customFormat="1" ht="27.75" customHeight="1">
      <c r="A18" s="194" t="s">
        <v>382</v>
      </c>
      <c r="B18" s="187" t="s">
        <v>383</v>
      </c>
      <c r="C18" s="229" t="s">
        <v>384</v>
      </c>
      <c r="D18" s="186"/>
      <c r="E18" s="186">
        <f>SUM(E19:E19)</f>
        <v>6000000</v>
      </c>
      <c r="F18" s="186">
        <f>SUM(F19:F19)</f>
        <v>7000000</v>
      </c>
      <c r="G18" s="186">
        <f>SUM(G19:G19)</f>
        <v>7000000</v>
      </c>
    </row>
    <row r="19" spans="1:7" s="74" customFormat="1" ht="15" customHeight="1">
      <c r="A19" s="195"/>
      <c r="B19" s="77"/>
      <c r="C19" s="71" t="s">
        <v>305</v>
      </c>
      <c r="D19" s="73"/>
      <c r="E19" s="73">
        <v>6000000</v>
      </c>
      <c r="F19" s="73">
        <v>7000000</v>
      </c>
      <c r="G19" s="73">
        <v>7000000</v>
      </c>
    </row>
    <row r="20" spans="1:7" s="74" customFormat="1" ht="25.5" customHeight="1">
      <c r="A20" s="192" t="s">
        <v>301</v>
      </c>
      <c r="B20" s="184" t="s">
        <v>312</v>
      </c>
      <c r="C20" s="185" t="s">
        <v>118</v>
      </c>
      <c r="D20" s="186">
        <f>SUM(D21:D21)</f>
        <v>16000000</v>
      </c>
      <c r="E20" s="186">
        <f>SUM(E21:E21)</f>
        <v>15000000</v>
      </c>
      <c r="F20" s="186">
        <f>SUM(F21:F21)</f>
        <v>15500000</v>
      </c>
      <c r="G20" s="186">
        <f>SUM(G21:G21)</f>
        <v>15500000</v>
      </c>
    </row>
    <row r="21" spans="1:7" ht="15" customHeight="1">
      <c r="A21" s="191"/>
      <c r="B21" s="70"/>
      <c r="C21" s="71" t="s">
        <v>305</v>
      </c>
      <c r="D21" s="72">
        <v>16000000</v>
      </c>
      <c r="E21" s="72">
        <v>15000000</v>
      </c>
      <c r="F21" s="72">
        <v>15500000</v>
      </c>
      <c r="G21" s="72">
        <v>15500000</v>
      </c>
    </row>
    <row r="22" spans="1:7" s="74" customFormat="1" ht="25.5" customHeight="1">
      <c r="A22" s="192" t="s">
        <v>302</v>
      </c>
      <c r="B22" s="184" t="s">
        <v>313</v>
      </c>
      <c r="C22" s="185" t="s">
        <v>134</v>
      </c>
      <c r="D22" s="186">
        <f>SUM(D23:D24)</f>
        <v>10000000</v>
      </c>
      <c r="E22" s="186">
        <f>SUM(E23:E24)</f>
        <v>9000000</v>
      </c>
      <c r="F22" s="186">
        <f>SUM(F23:F24)</f>
        <v>9500000</v>
      </c>
      <c r="G22" s="186">
        <f>SUM(G23:G24)</f>
        <v>9500000</v>
      </c>
    </row>
    <row r="23" spans="1:7" ht="15" customHeight="1">
      <c r="A23" s="191"/>
      <c r="B23" s="70"/>
      <c r="C23" s="71" t="s">
        <v>305</v>
      </c>
      <c r="D23" s="72">
        <v>9989000</v>
      </c>
      <c r="E23" s="72">
        <v>8992000</v>
      </c>
      <c r="F23" s="72">
        <v>9489000</v>
      </c>
      <c r="G23" s="72">
        <v>9489000</v>
      </c>
    </row>
    <row r="24" spans="1:7" ht="15" customHeight="1">
      <c r="A24" s="191"/>
      <c r="B24" s="70"/>
      <c r="C24" s="71" t="s">
        <v>306</v>
      </c>
      <c r="D24" s="72">
        <v>11000</v>
      </c>
      <c r="E24" s="72">
        <v>8000</v>
      </c>
      <c r="F24" s="72">
        <v>11000</v>
      </c>
      <c r="G24" s="72">
        <v>11000</v>
      </c>
    </row>
    <row r="25" spans="1:7" s="74" customFormat="1" ht="25.5" customHeight="1">
      <c r="A25" s="192" t="s">
        <v>303</v>
      </c>
      <c r="B25" s="184" t="s">
        <v>314</v>
      </c>
      <c r="C25" s="185" t="s">
        <v>145</v>
      </c>
      <c r="D25" s="186">
        <f>SUM(D26)</f>
        <v>6200000</v>
      </c>
      <c r="E25" s="186">
        <f>SUM(E26)</f>
        <v>5500000</v>
      </c>
      <c r="F25" s="186">
        <f>SUM(F26)</f>
        <v>6000000</v>
      </c>
      <c r="G25" s="186">
        <f>SUM(G26)</f>
        <v>6000000</v>
      </c>
    </row>
    <row r="26" spans="1:7" ht="15" customHeight="1">
      <c r="A26" s="196"/>
      <c r="B26" s="78"/>
      <c r="C26" s="79" t="s">
        <v>305</v>
      </c>
      <c r="D26" s="80">
        <v>6200000</v>
      </c>
      <c r="E26" s="80">
        <v>5500000</v>
      </c>
      <c r="F26" s="80">
        <v>6000000</v>
      </c>
      <c r="G26" s="80">
        <v>6000000</v>
      </c>
    </row>
    <row r="27" spans="1:7" s="74" customFormat="1" ht="30" customHeight="1">
      <c r="A27" s="197"/>
      <c r="B27" s="188" t="s">
        <v>315</v>
      </c>
      <c r="C27" s="158" t="s">
        <v>316</v>
      </c>
      <c r="D27" s="189">
        <f>D4+D7+D10+D12+D14+D16+D18+D20+D22+D25</f>
        <v>1099875000</v>
      </c>
      <c r="E27" s="189">
        <f>E4+E7+E10+E12+E14+E16+E18+E20+E22+E25</f>
        <v>1527798853</v>
      </c>
      <c r="F27" s="189">
        <f t="shared" ref="F27:G27" si="0">F4+F7+F10+F12+F14+F16+F18+F20+F22+F25</f>
        <v>1105589090</v>
      </c>
      <c r="G27" s="189">
        <f t="shared" si="0"/>
        <v>683364773</v>
      </c>
    </row>
    <row r="28" spans="1:7" s="84" customFormat="1">
      <c r="A28" s="198"/>
      <c r="B28" s="81"/>
      <c r="C28" s="82"/>
      <c r="D28" s="83"/>
      <c r="E28" s="83"/>
      <c r="F28" s="83"/>
      <c r="G28" s="83"/>
    </row>
    <row r="29" spans="1:7">
      <c r="A29" s="199"/>
      <c r="B29" s="48"/>
      <c r="C29" s="49"/>
      <c r="D29" s="85"/>
      <c r="E29" s="86"/>
      <c r="F29" s="86"/>
      <c r="G29" s="86"/>
    </row>
    <row r="30" spans="1:7" ht="15.75" customHeight="1">
      <c r="B30" s="50"/>
      <c r="C30" s="64"/>
      <c r="D30" s="87"/>
      <c r="E30" s="68"/>
      <c r="F30" s="68"/>
      <c r="G30" s="68"/>
    </row>
    <row r="32" spans="1:7" ht="15.75">
      <c r="A32" s="65"/>
      <c r="D32" s="83"/>
      <c r="E32" s="88"/>
      <c r="F32" s="88"/>
      <c r="G32" s="88"/>
    </row>
    <row r="33" spans="1:7">
      <c r="A33" s="65"/>
      <c r="D33" s="89"/>
    </row>
    <row r="34" spans="1:7">
      <c r="A34" s="65"/>
      <c r="D34" s="90"/>
      <c r="E34" s="90"/>
      <c r="F34" s="90"/>
      <c r="G34" s="90"/>
    </row>
    <row r="35" spans="1:7">
      <c r="A35" s="65"/>
      <c r="D35" s="91"/>
      <c r="E35" s="91"/>
      <c r="F35" s="91"/>
      <c r="G35" s="91"/>
    </row>
  </sheetData>
  <mergeCells count="1">
    <mergeCell ref="A1:G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3"/>
  <sheetViews>
    <sheetView view="pageBreakPreview" zoomScale="110" zoomScaleNormal="100" zoomScaleSheetLayoutView="110" workbookViewId="0">
      <pane ySplit="11" topLeftCell="A12" activePane="bottomLeft" state="frozen"/>
      <selection pane="bottomLeft" activeCell="H10" sqref="H10"/>
    </sheetView>
  </sheetViews>
  <sheetFormatPr defaultRowHeight="15"/>
  <cols>
    <col min="1" max="1" width="9.7109375" style="144" customWidth="1"/>
    <col min="2" max="2" width="39.7109375" style="95" customWidth="1"/>
    <col min="3" max="3" width="5.7109375" style="95" customWidth="1"/>
    <col min="4" max="5" width="14.7109375" style="95" customWidth="1"/>
    <col min="6" max="6" width="5.7109375" style="95" customWidth="1"/>
    <col min="7" max="7" width="14.7109375" style="95" hidden="1" customWidth="1"/>
    <col min="8" max="10" width="14.7109375" style="95" customWidth="1"/>
    <col min="11" max="11" width="14.85546875" style="207" customWidth="1"/>
    <col min="12" max="16384" width="9.140625" style="95"/>
  </cols>
  <sheetData>
    <row r="1" spans="1:11" ht="25.5" customHeight="1">
      <c r="A1" s="159"/>
      <c r="B1" s="160"/>
      <c r="C1" s="161" t="s">
        <v>265</v>
      </c>
      <c r="D1" s="162" t="s">
        <v>193</v>
      </c>
      <c r="E1" s="162" t="s">
        <v>342</v>
      </c>
      <c r="F1" s="161" t="s">
        <v>188</v>
      </c>
      <c r="G1" s="161" t="s">
        <v>317</v>
      </c>
      <c r="H1" s="162" t="s">
        <v>356</v>
      </c>
      <c r="I1" s="162" t="s">
        <v>357</v>
      </c>
      <c r="J1" s="162" t="s">
        <v>358</v>
      </c>
    </row>
    <row r="2" spans="1:11" ht="25.5" customHeight="1">
      <c r="A2" s="159" t="s">
        <v>194</v>
      </c>
      <c r="B2" s="160" t="s">
        <v>195</v>
      </c>
      <c r="C2" s="163"/>
      <c r="D2" s="164">
        <f>D13+D57+D72+D81+D92+D101+D105+D112+D115+D118+D121+D124+D127+D131+D136+D146+D150+D160+D163+D170+D177+D182+D187+D194+D200+D205+D217+D221+D228+D252+D256+D304+D108+D211+D317</f>
        <v>947652930</v>
      </c>
      <c r="E2" s="164">
        <f>E13+E57+E72+E81+E92+E101+E105+E112+E115+E118+E121+E124+E127+E131+E136+E146+E150+E160+E163+E170+E177+E182+E187+E194+E200+E205+E217+E221+E228+E252+E256+E304+E108+E211+E317</f>
        <v>656830311.27999997</v>
      </c>
      <c r="F2" s="164"/>
      <c r="G2" s="164">
        <f>G13+G57+G72+G81+G92+G101+G105+G112+G115+G118+G121+G124+G127+G131+G136+G146+G150+G160+G163+G170+G177+G182+G187+G194+G200+G205+G217+G221+G228+G252+G256+G304+G108+G211+G317</f>
        <v>302506550</v>
      </c>
      <c r="H2" s="164">
        <f>H13+H57+H72+H81+H92+H101+H105+H112+H115+H118+H121+H124+H127+H131+H136+H146+H150+H160+H163+H170+H177+H182+H187+H194+H200+H205+H217+H221+H228+H252+H256+H304+H108+H211+H317</f>
        <v>1373852639</v>
      </c>
      <c r="I2" s="164">
        <f t="shared" ref="I2:J2" si="0">I13+I57+I72+I81+I92+I101+I105+I112+I115+I118+I121+I124+I127+I131+I136+I146+I150+I160+I163+I170+I177+I182+I187+I194+I200+I205+I217+I221+I228+I252+I256+I304+I108+I211+I317</f>
        <v>996684090</v>
      </c>
      <c r="J2" s="164">
        <f t="shared" si="0"/>
        <v>1186029773</v>
      </c>
    </row>
    <row r="3" spans="1:11" ht="15" customHeight="1">
      <c r="A3" s="280"/>
      <c r="B3" s="280"/>
      <c r="C3" s="281"/>
      <c r="D3" s="35">
        <f>D15+D16+D18+D20+D21+D23+D25+D26+D28+D29+D30+D31+D32+D34+D35+D36+D37+D38+D39+D40+D41+D42+D44+D47+D48+D49+D50+D51+D52+D54+D55+D56+D59+D60+D62+D63+D64+D65+D66+D68+D70+D71+D74+D76+D77+D78+D79+D80+D83+D84+D85+D87+D88+D89+D91+D94+D96+D98+D100+D103+D104+D110+D114+D117+D120+D123+D126+D129+D133+D134+D135+D138+D140+D141+D142+D144+D148+D152+D154+D157+D159+D181+D184+D193+D196+D198+D202+D204+D207+D208+D209+D210+D213+D214+D215+D216+D225+D226+D227+D179+D189+D191</f>
        <v>591734033</v>
      </c>
      <c r="E3" s="35">
        <f>E15+E16+E18+E20+E21+E23+E25+E26+E28+E29+E30+E31+E32+E34+E35+E36+E37+E38+E39+E40+E41+E42+E44+E47+E48+E49+E50+E51+E52+E54+E55+E56+E59+E60+E62+E63+E64+E65+E66+E68+E70+E71+E74+E76+E77+E78+E79+E80+E83+E84+E85+E87+E88+E89+E91+E94+E96+E98+E100+E103+E104+E110+E114+E117+E120+E123+E126+E129+E133+E134+E135+E138+E140+E141+E142+E144+E148+E152+E154+E157+E159+E181+E184+E193+E196+E198+E202+E204+E207+E208+E209+E210+E213+E214+E215+E216+E225+E226+E227+E179+E189+E191</f>
        <v>574647313.88999999</v>
      </c>
      <c r="F3" s="205">
        <v>11</v>
      </c>
      <c r="G3" s="35">
        <f>G15+G16+G18+G20+G21+G23+G25+G26+G28+G29+G30+G31+G32+G34+G35+G36+G37+G38+G39+G40+G41+G42+G44+G47+G48+G49+G50+G51+G52+G54+G55+G56+G59+G60+G62+G63+G64+G65+G66+G68+G70+G71+G74+G76+G77+G78+G79+G80+G83+G84+G85+G87+G88+G89+G91+G94+G96+G98+G100+G103+G104+G110+G114+G117+G120+G123+G126+G129+G133+G134+G135+G138+G140+G141+G142+G144+G148+G152+G154+G157+G159+G181+G184+G193+G196+G198+G202+G204+G207+G208+G209+G210+G213+G214+G215+G216+G225+G226+G227+G179+G189+G191</f>
        <v>179385800</v>
      </c>
      <c r="H3" s="35">
        <f>H15+H16+H18+H20+H21+H23+H25+H26+H28+H29+H30+H31+H32+H34+H35+H36+H37+H38+H39+H40+H41+H42+H44+H47+H48+H49+H50+H51+H52+H54+H55+H56+H59+H60+H62+H63+H64+H65+H66+H68+H70+H71+H74+H76+H77+H78+H79+H80+H83+H84+H85+H87+H88+H89+H91+H94+H96+H98+H100+H103+H104+H110+H114+H117+H120+H123+H126+H129+H133+H134+H135+H138+H140+H141+H142+H144+H148+H152+H154+H157+H159+H181+H184+H193+H196+H198+H202+H204+H207+H208+H209+H210+H213+H214+H215+H216+H225+H226+H227+H223+H224+H130</f>
        <v>1123023853</v>
      </c>
      <c r="I3" s="35">
        <f t="shared" ref="I3:J3" si="1">I15+I16+I18+I20+I21+I23+I25+I26+I28+I29+I30+I31+I32+I34+I35+I36+I37+I38+I39+I40+I41+I42+I44+I47+I48+I49+I50+I51+I52+I54+I55+I56+I59+I60+I62+I63+I64+I65+I66+I68+I70+I71+I74+I76+I77+I78+I79+I80+I83+I84+I85+I87+I88+I89+I91+I94+I96+I98+I100+I103+I104+I110+I114+I117+I120+I123+I126+I129+I133+I134+I135+I138+I140+I141+I142+I144+I148+I152+I154+I157+I159+I181+I184+I193+I196+I198+I202+I204+I207+I208+I209+I210+I213+I214+I215+I216+I225+I226+I227+I223+I224+I130</f>
        <v>644103155</v>
      </c>
      <c r="J3" s="35">
        <f t="shared" si="1"/>
        <v>221921000</v>
      </c>
    </row>
    <row r="4" spans="1:11" ht="15" customHeight="1">
      <c r="A4" s="282"/>
      <c r="B4" s="282"/>
      <c r="C4" s="283"/>
      <c r="D4" s="35">
        <f>D219+D230+D233+D235+D237+D239+D241+D243+D246+D249+D258+D261+D263+D266+D270+D273+D275+D286+D288+D290+D293+D302+D306+D308+D311+D314+D319+D322+D324</f>
        <v>1490928</v>
      </c>
      <c r="E4" s="35">
        <f>E219+E230+E233+E235+E237+E239+E241+E243+E246+E249+E258+E261+E263+E266+E270+E273+E275+E286+E288+E290+E293+E302+E306+E308+E311+E314+E319+E322+E324</f>
        <v>681799.2</v>
      </c>
      <c r="F4" s="34">
        <v>12</v>
      </c>
      <c r="G4" s="35">
        <f>G219+G230+G233+G235+G237+G239+G241+G243+G246+G249+G258+G261+G263+G266+G270+G273+G275+G286+G288+G290+G293+G302+G306+G308+G311+G314+G319+G322+G324</f>
        <v>614200</v>
      </c>
      <c r="H4" s="35">
        <f>H219+H230+H233+H235+H237+H239+H241+H243+H246+H249+H258+H261+H263+H266+H270+H273+H275+H286+H288+H290+H293+H302+H306+H308+H311+H314+H319+H322+H324+H268+H278+H280+H282+H284</f>
        <v>2775000</v>
      </c>
      <c r="I4" s="35">
        <f t="shared" ref="I4:J4" si="2">I219+I230+I233+I235+I237+I239+I241+I243+I246+I249+I258+I261+I263+I266+I270+I273+I275+I286+I288+I290+I293+I302+I306+I308+I311+I314+I319+I322+I324+I268+I278+I280+I282+I284</f>
        <v>5485935</v>
      </c>
      <c r="J4" s="35">
        <f t="shared" si="2"/>
        <v>5443773</v>
      </c>
    </row>
    <row r="5" spans="1:11" ht="15" customHeight="1">
      <c r="A5" s="282"/>
      <c r="B5" s="282"/>
      <c r="C5" s="283"/>
      <c r="D5" s="51">
        <f>D3+D4</f>
        <v>593224961</v>
      </c>
      <c r="E5" s="51">
        <f>E3+E4</f>
        <v>575329113.09000003</v>
      </c>
      <c r="F5" s="52" t="s">
        <v>328</v>
      </c>
      <c r="G5" s="51">
        <f>G3+G4</f>
        <v>180000000</v>
      </c>
      <c r="H5" s="51">
        <f>H3+H4</f>
        <v>1125798853</v>
      </c>
      <c r="I5" s="51">
        <f t="shared" ref="I5:J5" si="3">I3+I4</f>
        <v>649589090</v>
      </c>
      <c r="J5" s="51">
        <f t="shared" si="3"/>
        <v>227364773</v>
      </c>
    </row>
    <row r="6" spans="1:11" ht="15" customHeight="1">
      <c r="A6" s="282"/>
      <c r="B6" s="282"/>
      <c r="C6" s="283"/>
      <c r="D6" s="35">
        <f>D45+D95+D156+D186</f>
        <v>6750000</v>
      </c>
      <c r="E6" s="35">
        <f>E45+E95+E156+E186</f>
        <v>2720402.1799999997</v>
      </c>
      <c r="F6" s="34" t="s">
        <v>261</v>
      </c>
      <c r="G6" s="35">
        <f>G95+G156+G186</f>
        <v>2362500</v>
      </c>
      <c r="H6" s="35">
        <f t="shared" ref="H6:J6" si="4">H95+H156+H186</f>
        <v>2600000</v>
      </c>
      <c r="I6" s="35">
        <f t="shared" si="4"/>
        <v>2000000</v>
      </c>
      <c r="J6" s="35">
        <f t="shared" si="4"/>
        <v>2000000</v>
      </c>
    </row>
    <row r="7" spans="1:11" ht="15" customHeight="1">
      <c r="A7" s="282"/>
      <c r="B7" s="282"/>
      <c r="C7" s="283"/>
      <c r="D7" s="35">
        <f>D24+D162+D165+D167+D169+D172+D174+D176+D220+D231+D234+D236+D238+D240+D242+D244+D247+D250+D107+D320+D323+D325</f>
        <v>111194200</v>
      </c>
      <c r="E7" s="35">
        <f>E24+E162+E165+E167+E169+E172+E174+E176+E220+E231+E234+E236+E238+E240+E242+E244+E247+E250+E107+E320+E323+E325</f>
        <v>67621472.790000007</v>
      </c>
      <c r="F7" s="34" t="s">
        <v>283</v>
      </c>
      <c r="G7" s="35">
        <f>G24+G162+G165+G167+G169+G172+G174+G176+G220+G231+G234+G236+G238+G240+G242+G244+G247+G250+G107+G320+G323+G325</f>
        <v>43926550</v>
      </c>
      <c r="H7" s="35">
        <f>H24+H162+H165+H167+H169+H172+H174+H176+H220+H231+H234+H236+H238+H240+H242+H244+H247+H250+H107+H320+H323+H325</f>
        <v>25675000</v>
      </c>
      <c r="I7" s="35">
        <f t="shared" ref="I7:J7" si="5">I24+I162+I165+I167+I169+I172+I174+I176+I220+I231+I234+I236+I238+I240+I242+I244+I247+I250+I107+I320+I323+I325</f>
        <v>20625000</v>
      </c>
      <c r="J7" s="35">
        <f t="shared" si="5"/>
        <v>625000</v>
      </c>
    </row>
    <row r="8" spans="1:11" ht="15" customHeight="1">
      <c r="A8" s="282"/>
      <c r="B8" s="282"/>
      <c r="C8" s="283"/>
      <c r="D8" s="35">
        <f>D153</f>
        <v>1069793</v>
      </c>
      <c r="E8" s="35">
        <f>E153</f>
        <v>639896.25</v>
      </c>
      <c r="F8" s="34" t="s">
        <v>320</v>
      </c>
      <c r="G8" s="35">
        <f>G153+G45</f>
        <v>1500000</v>
      </c>
      <c r="H8" s="35">
        <f t="shared" ref="H8:J8" si="6">H153+H45</f>
        <v>731000</v>
      </c>
      <c r="I8" s="35">
        <f t="shared" si="6"/>
        <v>0</v>
      </c>
      <c r="J8" s="35">
        <f t="shared" si="6"/>
        <v>0</v>
      </c>
    </row>
    <row r="9" spans="1:11" ht="15" customHeight="1">
      <c r="A9" s="282"/>
      <c r="B9" s="282"/>
      <c r="C9" s="283"/>
      <c r="D9" s="35">
        <f>D149</f>
        <v>400000</v>
      </c>
      <c r="E9" s="35">
        <f>E149</f>
        <v>0</v>
      </c>
      <c r="F9" s="34" t="s">
        <v>325</v>
      </c>
      <c r="G9" s="35">
        <f>G149</f>
        <v>400000</v>
      </c>
      <c r="H9" s="35">
        <f>H149</f>
        <v>0</v>
      </c>
      <c r="I9" s="35">
        <f>I149</f>
        <v>0</v>
      </c>
      <c r="J9" s="35">
        <f>J149</f>
        <v>0</v>
      </c>
    </row>
    <row r="10" spans="1:11" ht="15" customHeight="1">
      <c r="A10" s="282"/>
      <c r="B10" s="282"/>
      <c r="C10" s="283"/>
      <c r="D10" s="35">
        <f>D259+D262+D264+D267+D271+D274+D276+D287+D289+D291+D294+D296+D297+D299+D300+D303+D307+D309+D312+D315</f>
        <v>235013976</v>
      </c>
      <c r="E10" s="35">
        <f>E259+E262+E264+E267+E271+E274+E276+E287+E289+E291+E294+E296+E297+E299+E300+E303+E307+E309+E312+E315</f>
        <v>3441208.6599999997</v>
      </c>
      <c r="F10" s="34" t="s">
        <v>282</v>
      </c>
      <c r="G10" s="35">
        <f>G259+G262+G264+G267+G271+G274+G276+G287+G289+G291+G294+G296+G297+G299+G300+G303+G307</f>
        <v>74317500</v>
      </c>
      <c r="H10" s="35">
        <f>H259+H262+H264+H267+H271+H274+H276+H287+H289+H291+H294+H296+H297+H299+H300+H303+H307+H309+H312+H315+H285+H279+H281+H283+H269</f>
        <v>91740000</v>
      </c>
      <c r="I10" s="35">
        <f t="shared" ref="I10:J10" si="7">I259+I262+I264+I267+I271+I274+I276+I287+I289+I291+I294+I296+I297+I299+I300+I303+I307+I309+I312+I315+I285+I279+I281+I283+I269</f>
        <v>324470000</v>
      </c>
      <c r="J10" s="35">
        <f t="shared" si="7"/>
        <v>956040000</v>
      </c>
      <c r="K10" s="208"/>
    </row>
    <row r="11" spans="1:11" ht="15" customHeight="1">
      <c r="A11" s="282"/>
      <c r="B11" s="282"/>
      <c r="C11" s="283"/>
      <c r="D11" s="35">
        <f>D252</f>
        <v>0</v>
      </c>
      <c r="E11" s="35">
        <f>E252</f>
        <v>7078218.3099999996</v>
      </c>
      <c r="F11" s="34" t="s">
        <v>343</v>
      </c>
      <c r="G11" s="35">
        <f>G252</f>
        <v>0</v>
      </c>
      <c r="H11" s="35">
        <f>H252</f>
        <v>127307786</v>
      </c>
      <c r="I11" s="35">
        <f>I252</f>
        <v>0</v>
      </c>
      <c r="J11" s="35">
        <f>J252</f>
        <v>0</v>
      </c>
    </row>
    <row r="12" spans="1:11" ht="25.5" customHeight="1">
      <c r="A12" s="277" t="s">
        <v>329</v>
      </c>
      <c r="B12" s="278"/>
      <c r="C12" s="279"/>
      <c r="D12" s="165">
        <f>D13+D57+D72+D81+D92+D101+D105</f>
        <v>123526000</v>
      </c>
      <c r="E12" s="165">
        <f>E13+E57+E72+E81+E92+E101+E105</f>
        <v>113602633.08999999</v>
      </c>
      <c r="F12" s="165"/>
      <c r="G12" s="165">
        <f>G13+G57+G72+G81+G92+G101+G105</f>
        <v>28985000</v>
      </c>
      <c r="H12" s="165">
        <f>H13+H57+H72+H81+H92+H101+H105</f>
        <v>114632865</v>
      </c>
      <c r="I12" s="165">
        <f>I13+I57+I72+I81+I92+I101+I105</f>
        <v>63500000</v>
      </c>
      <c r="J12" s="165">
        <f>J13+J57+J72+J81+J92+J101+J105</f>
        <v>62050000</v>
      </c>
      <c r="K12" s="208"/>
    </row>
    <row r="13" spans="1:11">
      <c r="A13" s="96" t="s">
        <v>196</v>
      </c>
      <c r="B13" s="97" t="s">
        <v>197</v>
      </c>
      <c r="C13" s="98" t="s">
        <v>279</v>
      </c>
      <c r="D13" s="99">
        <f>D14+D17+D19+D22+D27+D33+D43+D46+D53</f>
        <v>66375000</v>
      </c>
      <c r="E13" s="99">
        <f>E14+E17+E19+E22+E27+E33+E43+E46+E53</f>
        <v>59484192.54999999</v>
      </c>
      <c r="F13" s="98"/>
      <c r="G13" s="99">
        <f>G14+G17+G19+G22+G27+G33+G43+G46+G53</f>
        <v>18260000</v>
      </c>
      <c r="H13" s="99">
        <f>H14+H17+H19+H22+H27+H33+H43+H46+H53</f>
        <v>61132865</v>
      </c>
      <c r="I13" s="99">
        <f>I14+I17+I19+I22+I27+I33+I43+I46+I53</f>
        <v>57000000</v>
      </c>
      <c r="J13" s="99">
        <f>J14+J17+J19+J22+J27+J33+J43+J46+J53</f>
        <v>55550000</v>
      </c>
    </row>
    <row r="14" spans="1:11">
      <c r="A14" s="100" t="s">
        <v>1</v>
      </c>
      <c r="B14" s="101" t="s">
        <v>2</v>
      </c>
      <c r="C14" s="102" t="s">
        <v>279</v>
      </c>
      <c r="D14" s="103">
        <f>SUM(D15:D16)</f>
        <v>43100000</v>
      </c>
      <c r="E14" s="103">
        <f>SUM(E15:E16)</f>
        <v>40169316.359999999</v>
      </c>
      <c r="F14" s="102" t="s">
        <v>0</v>
      </c>
      <c r="G14" s="103">
        <f>G15+G16</f>
        <v>13050000</v>
      </c>
      <c r="H14" s="103">
        <f t="shared" ref="H14:J14" si="8">H15+H16</f>
        <v>42600000</v>
      </c>
      <c r="I14" s="103">
        <f t="shared" si="8"/>
        <v>41050000</v>
      </c>
      <c r="J14" s="103">
        <f t="shared" si="8"/>
        <v>39550000</v>
      </c>
    </row>
    <row r="15" spans="1:11">
      <c r="A15" s="104" t="s">
        <v>3</v>
      </c>
      <c r="B15" s="33" t="s">
        <v>4</v>
      </c>
      <c r="C15" s="36" t="s">
        <v>279</v>
      </c>
      <c r="D15" s="37">
        <v>43000000</v>
      </c>
      <c r="E15" s="37">
        <v>40151070.759999998</v>
      </c>
      <c r="F15" s="36" t="s">
        <v>0</v>
      </c>
      <c r="G15" s="37">
        <v>13000000</v>
      </c>
      <c r="H15" s="37">
        <v>42500000</v>
      </c>
      <c r="I15" s="37">
        <v>41000000</v>
      </c>
      <c r="J15" s="37">
        <v>39500000</v>
      </c>
    </row>
    <row r="16" spans="1:11">
      <c r="A16" s="104" t="s">
        <v>5</v>
      </c>
      <c r="B16" s="33" t="s">
        <v>6</v>
      </c>
      <c r="C16" s="36" t="s">
        <v>279</v>
      </c>
      <c r="D16" s="37">
        <v>100000</v>
      </c>
      <c r="E16" s="37">
        <v>18245.599999999999</v>
      </c>
      <c r="F16" s="36" t="s">
        <v>0</v>
      </c>
      <c r="G16" s="37">
        <v>50000</v>
      </c>
      <c r="H16" s="37">
        <v>100000</v>
      </c>
      <c r="I16" s="37">
        <v>50000</v>
      </c>
      <c r="J16" s="37">
        <v>50000</v>
      </c>
    </row>
    <row r="17" spans="1:10">
      <c r="A17" s="100" t="s">
        <v>7</v>
      </c>
      <c r="B17" s="101" t="s">
        <v>8</v>
      </c>
      <c r="C17" s="102" t="s">
        <v>279</v>
      </c>
      <c r="D17" s="103">
        <f>SUM(D18)</f>
        <v>850000</v>
      </c>
      <c r="E17" s="103">
        <f>SUM(E18)</f>
        <v>643839.82999999996</v>
      </c>
      <c r="F17" s="102" t="s">
        <v>0</v>
      </c>
      <c r="G17" s="103">
        <f>G18</f>
        <v>100000</v>
      </c>
      <c r="H17" s="103">
        <f>H18</f>
        <v>800000</v>
      </c>
      <c r="I17" s="103">
        <f>I18</f>
        <v>500000</v>
      </c>
      <c r="J17" s="103">
        <f>J18</f>
        <v>500000</v>
      </c>
    </row>
    <row r="18" spans="1:10">
      <c r="A18" s="104" t="s">
        <v>9</v>
      </c>
      <c r="B18" s="33" t="s">
        <v>8</v>
      </c>
      <c r="C18" s="36" t="s">
        <v>279</v>
      </c>
      <c r="D18" s="37">
        <v>850000</v>
      </c>
      <c r="E18" s="37">
        <v>643839.82999999996</v>
      </c>
      <c r="F18" s="36" t="s">
        <v>0</v>
      </c>
      <c r="G18" s="37">
        <v>100000</v>
      </c>
      <c r="H18" s="37">
        <v>800000</v>
      </c>
      <c r="I18" s="37">
        <v>500000</v>
      </c>
      <c r="J18" s="37">
        <v>500000</v>
      </c>
    </row>
    <row r="19" spans="1:10">
      <c r="A19" s="100" t="s">
        <v>10</v>
      </c>
      <c r="B19" s="101" t="s">
        <v>11</v>
      </c>
      <c r="C19" s="102" t="s">
        <v>279</v>
      </c>
      <c r="D19" s="103">
        <f>SUM(D20:D21)</f>
        <v>7350000</v>
      </c>
      <c r="E19" s="103">
        <f>SUM(E20:E21)</f>
        <v>6840944.9799999995</v>
      </c>
      <c r="F19" s="102" t="s">
        <v>0</v>
      </c>
      <c r="G19" s="103">
        <f>G20+G21</f>
        <v>1920000</v>
      </c>
      <c r="H19" s="103">
        <f t="shared" ref="H19:J19" si="9">H20+H21</f>
        <v>7300000</v>
      </c>
      <c r="I19" s="103">
        <f t="shared" si="9"/>
        <v>6800000</v>
      </c>
      <c r="J19" s="103">
        <f t="shared" si="9"/>
        <v>6800000</v>
      </c>
    </row>
    <row r="20" spans="1:10">
      <c r="A20" s="104" t="s">
        <v>12</v>
      </c>
      <c r="B20" s="33" t="s">
        <v>13</v>
      </c>
      <c r="C20" s="36" t="s">
        <v>279</v>
      </c>
      <c r="D20" s="37">
        <v>6500000</v>
      </c>
      <c r="E20" s="37">
        <v>6161663.7999999998</v>
      </c>
      <c r="F20" s="36" t="s">
        <v>0</v>
      </c>
      <c r="G20" s="37">
        <v>1700000</v>
      </c>
      <c r="H20" s="37">
        <v>6500000</v>
      </c>
      <c r="I20" s="37">
        <v>6000000</v>
      </c>
      <c r="J20" s="37">
        <v>6000000</v>
      </c>
    </row>
    <row r="21" spans="1:10">
      <c r="A21" s="104" t="s">
        <v>14</v>
      </c>
      <c r="B21" s="33" t="s">
        <v>15</v>
      </c>
      <c r="C21" s="36" t="s">
        <v>279</v>
      </c>
      <c r="D21" s="37">
        <v>850000</v>
      </c>
      <c r="E21" s="37">
        <v>679281.18</v>
      </c>
      <c r="F21" s="36" t="s">
        <v>0</v>
      </c>
      <c r="G21" s="37">
        <v>220000</v>
      </c>
      <c r="H21" s="37">
        <v>800000</v>
      </c>
      <c r="I21" s="37">
        <v>800000</v>
      </c>
      <c r="J21" s="37">
        <v>800000</v>
      </c>
    </row>
    <row r="22" spans="1:10">
      <c r="A22" s="100" t="s">
        <v>16</v>
      </c>
      <c r="B22" s="101" t="s">
        <v>17</v>
      </c>
      <c r="C22" s="102" t="s">
        <v>279</v>
      </c>
      <c r="D22" s="103">
        <f>SUM(D23:D26)</f>
        <v>4600000</v>
      </c>
      <c r="E22" s="103">
        <f>SUM(E23:E26)</f>
        <v>4417016.6100000003</v>
      </c>
      <c r="F22" s="102" t="s">
        <v>0</v>
      </c>
      <c r="G22" s="103">
        <f t="shared" ref="G22" si="10">SUM(G23:G26)</f>
        <v>1200000</v>
      </c>
      <c r="H22" s="103">
        <f>SUM(H23:H26)</f>
        <v>3900000</v>
      </c>
      <c r="I22" s="103">
        <f>SUM(I23:I26)</f>
        <v>3650000</v>
      </c>
      <c r="J22" s="103">
        <f t="shared" ref="J22" si="11">SUM(J23:J26)</f>
        <v>3800000</v>
      </c>
    </row>
    <row r="23" spans="1:10">
      <c r="A23" s="104" t="s">
        <v>18</v>
      </c>
      <c r="B23" s="33" t="s">
        <v>19</v>
      </c>
      <c r="C23" s="36" t="s">
        <v>279</v>
      </c>
      <c r="D23" s="37">
        <v>2500000</v>
      </c>
      <c r="E23" s="37">
        <v>2314188.0699999998</v>
      </c>
      <c r="F23" s="36" t="s">
        <v>0</v>
      </c>
      <c r="G23" s="37">
        <v>600000</v>
      </c>
      <c r="H23" s="37">
        <v>2000000</v>
      </c>
      <c r="I23" s="37">
        <v>2000000</v>
      </c>
      <c r="J23" s="37">
        <v>2000000</v>
      </c>
    </row>
    <row r="24" spans="1:10">
      <c r="A24" s="105" t="s">
        <v>18</v>
      </c>
      <c r="B24" s="38" t="s">
        <v>19</v>
      </c>
      <c r="C24" s="39"/>
      <c r="D24" s="40">
        <v>0</v>
      </c>
      <c r="E24" s="40">
        <v>341764.33</v>
      </c>
      <c r="F24" s="39" t="s">
        <v>283</v>
      </c>
      <c r="G24" s="40">
        <v>0</v>
      </c>
      <c r="H24" s="40">
        <v>0</v>
      </c>
      <c r="I24" s="40">
        <v>0</v>
      </c>
      <c r="J24" s="40">
        <v>0</v>
      </c>
    </row>
    <row r="25" spans="1:10">
      <c r="A25" s="104" t="s">
        <v>20</v>
      </c>
      <c r="B25" s="33" t="s">
        <v>21</v>
      </c>
      <c r="C25" s="36" t="s">
        <v>279</v>
      </c>
      <c r="D25" s="37">
        <v>1600000</v>
      </c>
      <c r="E25" s="37">
        <v>1660767.55</v>
      </c>
      <c r="F25" s="36" t="s">
        <v>0</v>
      </c>
      <c r="G25" s="37">
        <v>500000</v>
      </c>
      <c r="H25" s="37">
        <v>1800000</v>
      </c>
      <c r="I25" s="37">
        <v>1500000</v>
      </c>
      <c r="J25" s="37">
        <v>1500000</v>
      </c>
    </row>
    <row r="26" spans="1:10">
      <c r="A26" s="104" t="s">
        <v>22</v>
      </c>
      <c r="B26" s="33" t="s">
        <v>23</v>
      </c>
      <c r="C26" s="36" t="s">
        <v>279</v>
      </c>
      <c r="D26" s="37">
        <v>500000</v>
      </c>
      <c r="E26" s="37">
        <v>100296.66</v>
      </c>
      <c r="F26" s="36" t="s">
        <v>0</v>
      </c>
      <c r="G26" s="37">
        <v>100000</v>
      </c>
      <c r="H26" s="37">
        <v>100000</v>
      </c>
      <c r="I26" s="37">
        <v>150000</v>
      </c>
      <c r="J26" s="37">
        <v>300000</v>
      </c>
    </row>
    <row r="27" spans="1:10">
      <c r="A27" s="100" t="s">
        <v>24</v>
      </c>
      <c r="B27" s="101" t="s">
        <v>25</v>
      </c>
      <c r="C27" s="102" t="s">
        <v>279</v>
      </c>
      <c r="D27" s="103">
        <f>SUM(D28:D32)</f>
        <v>1815000</v>
      </c>
      <c r="E27" s="103">
        <f>SUM(E28:E32)</f>
        <v>924925.15</v>
      </c>
      <c r="F27" s="102" t="s">
        <v>0</v>
      </c>
      <c r="G27" s="103">
        <f>G28+G29+G30+G31+G32</f>
        <v>420000</v>
      </c>
      <c r="H27" s="103">
        <f>H28+H29+H30+H31+H32</f>
        <v>1000000</v>
      </c>
      <c r="I27" s="103">
        <f t="shared" ref="I27:J27" si="12">I28+I29+I30+I31+I32</f>
        <v>900000</v>
      </c>
      <c r="J27" s="103">
        <f t="shared" si="12"/>
        <v>900000</v>
      </c>
    </row>
    <row r="28" spans="1:10">
      <c r="A28" s="104" t="s">
        <v>26</v>
      </c>
      <c r="B28" s="33" t="s">
        <v>27</v>
      </c>
      <c r="C28" s="36" t="s">
        <v>279</v>
      </c>
      <c r="D28" s="37">
        <v>1215000</v>
      </c>
      <c r="E28" s="37">
        <v>656115.19999999995</v>
      </c>
      <c r="F28" s="36" t="s">
        <v>0</v>
      </c>
      <c r="G28" s="37">
        <v>300000</v>
      </c>
      <c r="H28" s="37">
        <v>700000</v>
      </c>
      <c r="I28" s="37">
        <v>600000</v>
      </c>
      <c r="J28" s="37">
        <v>600000</v>
      </c>
    </row>
    <row r="29" spans="1:10">
      <c r="A29" s="104" t="s">
        <v>28</v>
      </c>
      <c r="B29" s="53" t="s">
        <v>29</v>
      </c>
      <c r="C29" s="36" t="s">
        <v>279</v>
      </c>
      <c r="D29" s="37">
        <v>400000</v>
      </c>
      <c r="E29" s="37">
        <v>244188.3</v>
      </c>
      <c r="F29" s="36" t="s">
        <v>0</v>
      </c>
      <c r="G29" s="37">
        <v>100000</v>
      </c>
      <c r="H29" s="37">
        <v>290000</v>
      </c>
      <c r="I29" s="37">
        <v>300000</v>
      </c>
      <c r="J29" s="37">
        <v>300000</v>
      </c>
    </row>
    <row r="30" spans="1:10">
      <c r="A30" s="104" t="s">
        <v>30</v>
      </c>
      <c r="B30" s="33" t="s">
        <v>31</v>
      </c>
      <c r="C30" s="36" t="s">
        <v>279</v>
      </c>
      <c r="D30" s="37">
        <v>100000</v>
      </c>
      <c r="E30" s="37">
        <v>5992.98</v>
      </c>
      <c r="F30" s="36" t="s">
        <v>0</v>
      </c>
      <c r="G30" s="37">
        <v>10000</v>
      </c>
      <c r="H30" s="37">
        <v>0</v>
      </c>
      <c r="I30" s="37">
        <v>0</v>
      </c>
      <c r="J30" s="37">
        <v>0</v>
      </c>
    </row>
    <row r="31" spans="1:10">
      <c r="A31" s="104" t="s">
        <v>32</v>
      </c>
      <c r="B31" s="33" t="s">
        <v>33</v>
      </c>
      <c r="C31" s="36" t="s">
        <v>279</v>
      </c>
      <c r="D31" s="37">
        <v>100000</v>
      </c>
      <c r="E31" s="37">
        <v>8475.5400000000009</v>
      </c>
      <c r="F31" s="36" t="s">
        <v>0</v>
      </c>
      <c r="G31" s="37">
        <v>10000</v>
      </c>
      <c r="H31" s="37">
        <v>10000</v>
      </c>
      <c r="I31" s="37">
        <v>0</v>
      </c>
      <c r="J31" s="37">
        <v>0</v>
      </c>
    </row>
    <row r="32" spans="1:10">
      <c r="A32" s="104">
        <v>3227</v>
      </c>
      <c r="B32" s="108" t="s">
        <v>379</v>
      </c>
      <c r="C32" s="36" t="s">
        <v>279</v>
      </c>
      <c r="D32" s="37">
        <v>0</v>
      </c>
      <c r="E32" s="37">
        <v>10153.129999999999</v>
      </c>
      <c r="F32" s="36" t="s">
        <v>0</v>
      </c>
      <c r="G32" s="37">
        <v>0</v>
      </c>
      <c r="H32" s="37">
        <v>0</v>
      </c>
      <c r="I32" s="37">
        <v>0</v>
      </c>
      <c r="J32" s="37">
        <v>0</v>
      </c>
    </row>
    <row r="33" spans="1:11">
      <c r="A33" s="100" t="s">
        <v>34</v>
      </c>
      <c r="B33" s="101" t="s">
        <v>35</v>
      </c>
      <c r="C33" s="102" t="s">
        <v>279</v>
      </c>
      <c r="D33" s="103">
        <f>SUM(D34:D42)</f>
        <v>7850000</v>
      </c>
      <c r="E33" s="103">
        <f>SUM(E34:E42)</f>
        <v>5782225.1599999992</v>
      </c>
      <c r="F33" s="102" t="s">
        <v>0</v>
      </c>
      <c r="G33" s="103">
        <f>G34+G35+G36+G37+G38+G39+G40+G41+G42</f>
        <v>1260000</v>
      </c>
      <c r="H33" s="103">
        <f>H34+H35+H36+H37+H38+H39+H40+H41+H42</f>
        <v>4476865</v>
      </c>
      <c r="I33" s="103">
        <f>I34+I35+I36+I37+I38+I39+I40+I41+I42</f>
        <v>3150000</v>
      </c>
      <c r="J33" s="103">
        <f>J34+J35+J36+J37+J38+J39+J40+J41+J42</f>
        <v>3150000</v>
      </c>
    </row>
    <row r="34" spans="1:11">
      <c r="A34" s="104" t="s">
        <v>36</v>
      </c>
      <c r="B34" s="33" t="s">
        <v>37</v>
      </c>
      <c r="C34" s="36" t="s">
        <v>279</v>
      </c>
      <c r="D34" s="37">
        <v>1400000</v>
      </c>
      <c r="E34" s="37">
        <v>1419405.17</v>
      </c>
      <c r="F34" s="36" t="s">
        <v>0</v>
      </c>
      <c r="G34" s="37">
        <v>400000</v>
      </c>
      <c r="H34" s="37">
        <v>1300000</v>
      </c>
      <c r="I34" s="37">
        <v>1000000</v>
      </c>
      <c r="J34" s="37">
        <v>1000000</v>
      </c>
    </row>
    <row r="35" spans="1:11">
      <c r="A35" s="104" t="s">
        <v>38</v>
      </c>
      <c r="B35" s="33" t="s">
        <v>39</v>
      </c>
      <c r="C35" s="36" t="s">
        <v>279</v>
      </c>
      <c r="D35" s="37">
        <v>300000</v>
      </c>
      <c r="E35" s="37">
        <v>10689.86</v>
      </c>
      <c r="F35" s="36" t="s">
        <v>0</v>
      </c>
      <c r="G35" s="37">
        <v>10000</v>
      </c>
      <c r="H35" s="37">
        <v>50000</v>
      </c>
      <c r="I35" s="37">
        <v>50000</v>
      </c>
      <c r="J35" s="37">
        <v>50000</v>
      </c>
    </row>
    <row r="36" spans="1:11">
      <c r="A36" s="104" t="s">
        <v>40</v>
      </c>
      <c r="B36" s="33" t="s">
        <v>41</v>
      </c>
      <c r="C36" s="36" t="s">
        <v>279</v>
      </c>
      <c r="D36" s="37">
        <v>3350000</v>
      </c>
      <c r="E36" s="37">
        <v>2105804.39</v>
      </c>
      <c r="F36" s="36" t="s">
        <v>0</v>
      </c>
      <c r="G36" s="37">
        <v>100000</v>
      </c>
      <c r="H36" s="37">
        <v>300000</v>
      </c>
      <c r="I36" s="37">
        <v>300000</v>
      </c>
      <c r="J36" s="37">
        <v>300000</v>
      </c>
    </row>
    <row r="37" spans="1:11">
      <c r="A37" s="104" t="s">
        <v>42</v>
      </c>
      <c r="B37" s="33" t="s">
        <v>43</v>
      </c>
      <c r="C37" s="36" t="s">
        <v>279</v>
      </c>
      <c r="D37" s="37">
        <v>150000</v>
      </c>
      <c r="E37" s="37">
        <v>185226.92</v>
      </c>
      <c r="F37" s="36" t="s">
        <v>0</v>
      </c>
      <c r="G37" s="37">
        <v>100000</v>
      </c>
      <c r="H37" s="37">
        <v>200000</v>
      </c>
      <c r="I37" s="37">
        <v>50000</v>
      </c>
      <c r="J37" s="37">
        <v>50000</v>
      </c>
    </row>
    <row r="38" spans="1:11">
      <c r="A38" s="104" t="s">
        <v>44</v>
      </c>
      <c r="B38" s="33" t="s">
        <v>45</v>
      </c>
      <c r="C38" s="36" t="s">
        <v>279</v>
      </c>
      <c r="D38" s="37">
        <v>1400000</v>
      </c>
      <c r="E38" s="37">
        <v>1008776.19</v>
      </c>
      <c r="F38" s="36" t="s">
        <v>0</v>
      </c>
      <c r="G38" s="37">
        <v>300000</v>
      </c>
      <c r="H38" s="37">
        <v>1000000</v>
      </c>
      <c r="I38" s="37">
        <v>1000000</v>
      </c>
      <c r="J38" s="37">
        <v>1000000</v>
      </c>
    </row>
    <row r="39" spans="1:11">
      <c r="A39" s="104" t="s">
        <v>46</v>
      </c>
      <c r="B39" s="33" t="s">
        <v>47</v>
      </c>
      <c r="C39" s="36" t="s">
        <v>279</v>
      </c>
      <c r="D39" s="37">
        <v>50000</v>
      </c>
      <c r="E39" s="37">
        <v>79868.429999999993</v>
      </c>
      <c r="F39" s="36" t="s">
        <v>0</v>
      </c>
      <c r="G39" s="37">
        <v>50000</v>
      </c>
      <c r="H39" s="37">
        <v>400000</v>
      </c>
      <c r="I39" s="37">
        <v>50000</v>
      </c>
      <c r="J39" s="37">
        <v>50000</v>
      </c>
    </row>
    <row r="40" spans="1:11">
      <c r="A40" s="104" t="s">
        <v>48</v>
      </c>
      <c r="B40" s="33" t="s">
        <v>49</v>
      </c>
      <c r="C40" s="36" t="s">
        <v>279</v>
      </c>
      <c r="D40" s="37">
        <v>700000</v>
      </c>
      <c r="E40" s="37">
        <v>597924.17000000004</v>
      </c>
      <c r="F40" s="36" t="s">
        <v>0</v>
      </c>
      <c r="G40" s="37">
        <v>200000</v>
      </c>
      <c r="H40" s="37">
        <v>926865</v>
      </c>
      <c r="I40" s="37">
        <v>500000</v>
      </c>
      <c r="J40" s="37">
        <v>500000</v>
      </c>
    </row>
    <row r="41" spans="1:11">
      <c r="A41" s="104" t="s">
        <v>50</v>
      </c>
      <c r="B41" s="33" t="s">
        <v>51</v>
      </c>
      <c r="C41" s="36" t="s">
        <v>279</v>
      </c>
      <c r="D41" s="37">
        <v>200000</v>
      </c>
      <c r="E41" s="37">
        <v>160000</v>
      </c>
      <c r="F41" s="36" t="s">
        <v>0</v>
      </c>
      <c r="G41" s="37">
        <v>50000</v>
      </c>
      <c r="H41" s="37">
        <v>50000</v>
      </c>
      <c r="I41" s="37">
        <v>100000</v>
      </c>
      <c r="J41" s="37">
        <v>100000</v>
      </c>
      <c r="K41" s="209" t="s">
        <v>385</v>
      </c>
    </row>
    <row r="42" spans="1:11">
      <c r="A42" s="104" t="s">
        <v>52</v>
      </c>
      <c r="B42" s="33" t="s">
        <v>53</v>
      </c>
      <c r="C42" s="36" t="s">
        <v>279</v>
      </c>
      <c r="D42" s="37">
        <v>300000</v>
      </c>
      <c r="E42" s="37">
        <v>214530.03</v>
      </c>
      <c r="F42" s="36" t="s">
        <v>0</v>
      </c>
      <c r="G42" s="37">
        <v>50000</v>
      </c>
      <c r="H42" s="37">
        <v>250000</v>
      </c>
      <c r="I42" s="37">
        <v>100000</v>
      </c>
      <c r="J42" s="37">
        <v>100000</v>
      </c>
    </row>
    <row r="43" spans="1:11">
      <c r="A43" s="100" t="s">
        <v>54</v>
      </c>
      <c r="B43" s="101" t="s">
        <v>55</v>
      </c>
      <c r="C43" s="102" t="s">
        <v>279</v>
      </c>
      <c r="D43" s="103">
        <f>SUM(D44)</f>
        <v>150000</v>
      </c>
      <c r="E43" s="103">
        <f>SUM(E44)+E45</f>
        <v>272163.78000000003</v>
      </c>
      <c r="F43" s="102" t="s">
        <v>0</v>
      </c>
      <c r="G43" s="103">
        <f>G44+G45</f>
        <v>100000</v>
      </c>
      <c r="H43" s="103">
        <f>H44+H45</f>
        <v>306000</v>
      </c>
      <c r="I43" s="103">
        <f>I44+I45</f>
        <v>200000</v>
      </c>
      <c r="J43" s="103">
        <f>J44+J45</f>
        <v>100000</v>
      </c>
    </row>
    <row r="44" spans="1:11">
      <c r="A44" s="104" t="s">
        <v>56</v>
      </c>
      <c r="B44" s="33" t="s">
        <v>55</v>
      </c>
      <c r="C44" s="36" t="s">
        <v>279</v>
      </c>
      <c r="D44" s="37">
        <v>150000</v>
      </c>
      <c r="E44" s="37">
        <v>136916.57999999999</v>
      </c>
      <c r="F44" s="36" t="s">
        <v>0</v>
      </c>
      <c r="G44" s="37">
        <v>100000</v>
      </c>
      <c r="H44" s="37">
        <v>200000</v>
      </c>
      <c r="I44" s="37">
        <v>200000</v>
      </c>
      <c r="J44" s="37">
        <v>100000</v>
      </c>
    </row>
    <row r="45" spans="1:11">
      <c r="A45" s="105">
        <v>3241</v>
      </c>
      <c r="B45" s="38" t="s">
        <v>55</v>
      </c>
      <c r="C45" s="39" t="s">
        <v>280</v>
      </c>
      <c r="D45" s="40"/>
      <c r="E45" s="40">
        <v>135247.20000000001</v>
      </c>
      <c r="F45" s="39" t="s">
        <v>320</v>
      </c>
      <c r="G45" s="40">
        <v>0</v>
      </c>
      <c r="H45" s="40">
        <v>106000</v>
      </c>
      <c r="I45" s="40">
        <v>0</v>
      </c>
      <c r="J45" s="40">
        <v>0</v>
      </c>
    </row>
    <row r="46" spans="1:11">
      <c r="A46" s="100" t="s">
        <v>57</v>
      </c>
      <c r="B46" s="101" t="s">
        <v>58</v>
      </c>
      <c r="C46" s="102" t="s">
        <v>279</v>
      </c>
      <c r="D46" s="103">
        <f>SUM(D47:D52)</f>
        <v>510000</v>
      </c>
      <c r="E46" s="103">
        <f>SUM(E47:E52)</f>
        <v>418781.07000000007</v>
      </c>
      <c r="F46" s="102" t="s">
        <v>0</v>
      </c>
      <c r="G46" s="103">
        <f>G47+G48+G49+G50+G51+G52</f>
        <v>180000</v>
      </c>
      <c r="H46" s="103">
        <f>H47+H48+H49+H50+H51+H52</f>
        <v>600000</v>
      </c>
      <c r="I46" s="103">
        <f>I47+I48+I49+I50+I51+I52</f>
        <v>600000</v>
      </c>
      <c r="J46" s="103">
        <f>J47+J48+J49+J50+J51+J52</f>
        <v>600000</v>
      </c>
    </row>
    <row r="47" spans="1:11">
      <c r="A47" s="104" t="s">
        <v>59</v>
      </c>
      <c r="B47" s="33" t="s">
        <v>60</v>
      </c>
      <c r="C47" s="36" t="s">
        <v>279</v>
      </c>
      <c r="D47" s="37">
        <v>10000</v>
      </c>
      <c r="E47" s="37">
        <v>0</v>
      </c>
      <c r="F47" s="36" t="s">
        <v>0</v>
      </c>
      <c r="G47" s="37">
        <v>10000</v>
      </c>
      <c r="H47" s="37">
        <v>0</v>
      </c>
      <c r="I47" s="37">
        <v>0</v>
      </c>
      <c r="J47" s="37">
        <v>0</v>
      </c>
    </row>
    <row r="48" spans="1:11">
      <c r="A48" s="104" t="s">
        <v>61</v>
      </c>
      <c r="B48" s="33" t="s">
        <v>62</v>
      </c>
      <c r="C48" s="36" t="s">
        <v>279</v>
      </c>
      <c r="D48" s="37">
        <v>10000</v>
      </c>
      <c r="E48" s="37">
        <v>0</v>
      </c>
      <c r="F48" s="36" t="s">
        <v>0</v>
      </c>
      <c r="G48" s="37">
        <v>10000</v>
      </c>
      <c r="H48" s="37">
        <v>0</v>
      </c>
      <c r="I48" s="37">
        <v>0</v>
      </c>
      <c r="J48" s="37">
        <v>0</v>
      </c>
    </row>
    <row r="49" spans="1:10">
      <c r="A49" s="104" t="s">
        <v>63</v>
      </c>
      <c r="B49" s="33" t="s">
        <v>64</v>
      </c>
      <c r="C49" s="36" t="s">
        <v>279</v>
      </c>
      <c r="D49" s="37">
        <v>250000</v>
      </c>
      <c r="E49" s="37">
        <v>315780.68</v>
      </c>
      <c r="F49" s="36" t="s">
        <v>0</v>
      </c>
      <c r="G49" s="37">
        <v>50000</v>
      </c>
      <c r="H49" s="37">
        <v>300000</v>
      </c>
      <c r="I49" s="37">
        <v>300000</v>
      </c>
      <c r="J49" s="37">
        <v>300000</v>
      </c>
    </row>
    <row r="50" spans="1:10">
      <c r="A50" s="104" t="s">
        <v>65</v>
      </c>
      <c r="B50" s="33" t="s">
        <v>66</v>
      </c>
      <c r="C50" s="36" t="s">
        <v>279</v>
      </c>
      <c r="D50" s="37">
        <v>100000</v>
      </c>
      <c r="E50" s="37">
        <v>6109.21</v>
      </c>
      <c r="F50" s="36" t="s">
        <v>0</v>
      </c>
      <c r="G50" s="37">
        <v>10000</v>
      </c>
      <c r="H50" s="37">
        <v>100000</v>
      </c>
      <c r="I50" s="37">
        <v>100000</v>
      </c>
      <c r="J50" s="37">
        <v>100000</v>
      </c>
    </row>
    <row r="51" spans="1:10">
      <c r="A51" s="104" t="s">
        <v>67</v>
      </c>
      <c r="B51" s="33" t="s">
        <v>68</v>
      </c>
      <c r="C51" s="36" t="s">
        <v>279</v>
      </c>
      <c r="D51" s="37">
        <v>50000</v>
      </c>
      <c r="E51" s="37">
        <v>70891.149999999994</v>
      </c>
      <c r="F51" s="36" t="s">
        <v>0</v>
      </c>
      <c r="G51" s="37">
        <v>50000</v>
      </c>
      <c r="H51" s="37">
        <v>100000</v>
      </c>
      <c r="I51" s="37">
        <v>100000</v>
      </c>
      <c r="J51" s="37">
        <v>100000</v>
      </c>
    </row>
    <row r="52" spans="1:10">
      <c r="A52" s="104" t="s">
        <v>69</v>
      </c>
      <c r="B52" s="33" t="s">
        <v>58</v>
      </c>
      <c r="C52" s="36" t="s">
        <v>279</v>
      </c>
      <c r="D52" s="37">
        <v>90000</v>
      </c>
      <c r="E52" s="37">
        <v>26000.03</v>
      </c>
      <c r="F52" s="36" t="s">
        <v>0</v>
      </c>
      <c r="G52" s="37">
        <v>50000</v>
      </c>
      <c r="H52" s="37">
        <v>100000</v>
      </c>
      <c r="I52" s="37">
        <v>100000</v>
      </c>
      <c r="J52" s="37">
        <v>100000</v>
      </c>
    </row>
    <row r="53" spans="1:10">
      <c r="A53" s="100" t="s">
        <v>70</v>
      </c>
      <c r="B53" s="101" t="s">
        <v>71</v>
      </c>
      <c r="C53" s="102" t="s">
        <v>279</v>
      </c>
      <c r="D53" s="103">
        <f>SUM(D54:D56)</f>
        <v>150000</v>
      </c>
      <c r="E53" s="103">
        <f>SUM(E54:E56)</f>
        <v>14979.609999999999</v>
      </c>
      <c r="F53" s="102" t="s">
        <v>0</v>
      </c>
      <c r="G53" s="103">
        <f>G54+G55+G56</f>
        <v>30000</v>
      </c>
      <c r="H53" s="103">
        <f>H54+H55+H56</f>
        <v>150000</v>
      </c>
      <c r="I53" s="103">
        <f>I54+I55+I56</f>
        <v>150000</v>
      </c>
      <c r="J53" s="103">
        <f>J54+J55+J56</f>
        <v>150000</v>
      </c>
    </row>
    <row r="54" spans="1:10">
      <c r="A54" s="104" t="s">
        <v>72</v>
      </c>
      <c r="B54" s="33" t="s">
        <v>73</v>
      </c>
      <c r="C54" s="36" t="s">
        <v>279</v>
      </c>
      <c r="D54" s="37">
        <v>50000</v>
      </c>
      <c r="E54" s="37">
        <v>11448.23</v>
      </c>
      <c r="F54" s="36" t="s">
        <v>0</v>
      </c>
      <c r="G54" s="37">
        <v>10000</v>
      </c>
      <c r="H54" s="37">
        <v>50000</v>
      </c>
      <c r="I54" s="37">
        <v>50000</v>
      </c>
      <c r="J54" s="37">
        <v>50000</v>
      </c>
    </row>
    <row r="55" spans="1:10">
      <c r="A55" s="104" t="s">
        <v>74</v>
      </c>
      <c r="B55" s="33" t="s">
        <v>75</v>
      </c>
      <c r="C55" s="36" t="s">
        <v>279</v>
      </c>
      <c r="D55" s="37">
        <v>50000</v>
      </c>
      <c r="E55" s="37">
        <v>263.06</v>
      </c>
      <c r="F55" s="36" t="s">
        <v>0</v>
      </c>
      <c r="G55" s="37">
        <v>10000</v>
      </c>
      <c r="H55" s="37">
        <v>50000</v>
      </c>
      <c r="I55" s="37">
        <v>50000</v>
      </c>
      <c r="J55" s="37">
        <v>50000</v>
      </c>
    </row>
    <row r="56" spans="1:10">
      <c r="A56" s="104" t="s">
        <v>76</v>
      </c>
      <c r="B56" s="33" t="s">
        <v>77</v>
      </c>
      <c r="C56" s="36" t="s">
        <v>279</v>
      </c>
      <c r="D56" s="37">
        <v>50000</v>
      </c>
      <c r="E56" s="37">
        <v>3268.32</v>
      </c>
      <c r="F56" s="36" t="s">
        <v>0</v>
      </c>
      <c r="G56" s="37">
        <v>10000</v>
      </c>
      <c r="H56" s="37">
        <v>50000</v>
      </c>
      <c r="I56" s="37">
        <v>50000</v>
      </c>
      <c r="J56" s="37">
        <v>50000</v>
      </c>
    </row>
    <row r="57" spans="1:10">
      <c r="A57" s="96" t="s">
        <v>198</v>
      </c>
      <c r="B57" s="97" t="s">
        <v>87</v>
      </c>
      <c r="C57" s="98" t="s">
        <v>272</v>
      </c>
      <c r="D57" s="99">
        <f>D58+D61+D67+D69</f>
        <v>4650000</v>
      </c>
      <c r="E57" s="99">
        <f>E58+E61+E67+E69</f>
        <v>3796610.3</v>
      </c>
      <c r="F57" s="98" t="s">
        <v>0</v>
      </c>
      <c r="G57" s="99">
        <f>G58+G61+G67+G69</f>
        <v>1400000</v>
      </c>
      <c r="H57" s="99">
        <f>H58+H61+H67+H69</f>
        <v>4150000</v>
      </c>
      <c r="I57" s="99">
        <f>I58+I61+I67+I69</f>
        <v>4100000</v>
      </c>
      <c r="J57" s="99">
        <f>J58+J61+J67+J69</f>
        <v>4100000</v>
      </c>
    </row>
    <row r="58" spans="1:10">
      <c r="A58" s="100" t="s">
        <v>24</v>
      </c>
      <c r="B58" s="101" t="s">
        <v>25</v>
      </c>
      <c r="C58" s="102" t="s">
        <v>272</v>
      </c>
      <c r="D58" s="103">
        <f>SUM(D59:D60)</f>
        <v>150000</v>
      </c>
      <c r="E58" s="103">
        <f>SUM(E59:E60)</f>
        <v>61115.98</v>
      </c>
      <c r="F58" s="102" t="s">
        <v>0</v>
      </c>
      <c r="G58" s="103">
        <f>G59+G60</f>
        <v>0</v>
      </c>
      <c r="H58" s="103">
        <f>H59+H60</f>
        <v>150000</v>
      </c>
      <c r="I58" s="103">
        <f>I59+I60</f>
        <v>100000</v>
      </c>
      <c r="J58" s="103">
        <f>J59+J60</f>
        <v>100000</v>
      </c>
    </row>
    <row r="59" spans="1:10">
      <c r="A59" s="104" t="s">
        <v>30</v>
      </c>
      <c r="B59" s="33" t="s">
        <v>31</v>
      </c>
      <c r="C59" s="36" t="s">
        <v>272</v>
      </c>
      <c r="D59" s="37">
        <v>120000</v>
      </c>
      <c r="E59" s="37">
        <v>39558.980000000003</v>
      </c>
      <c r="F59" s="36" t="s">
        <v>0</v>
      </c>
      <c r="G59" s="37">
        <v>0</v>
      </c>
      <c r="H59" s="37">
        <v>50000</v>
      </c>
      <c r="I59" s="37">
        <v>50000</v>
      </c>
      <c r="J59" s="37">
        <v>50000</v>
      </c>
    </row>
    <row r="60" spans="1:10">
      <c r="A60" s="104" t="s">
        <v>32</v>
      </c>
      <c r="B60" s="33" t="s">
        <v>33</v>
      </c>
      <c r="C60" s="36" t="s">
        <v>272</v>
      </c>
      <c r="D60" s="37">
        <v>30000</v>
      </c>
      <c r="E60" s="37">
        <v>21557</v>
      </c>
      <c r="F60" s="36" t="s">
        <v>0</v>
      </c>
      <c r="G60" s="37">
        <v>0</v>
      </c>
      <c r="H60" s="37">
        <v>100000</v>
      </c>
      <c r="I60" s="37">
        <v>50000</v>
      </c>
      <c r="J60" s="37">
        <v>50000</v>
      </c>
    </row>
    <row r="61" spans="1:10">
      <c r="A61" s="100" t="s">
        <v>34</v>
      </c>
      <c r="B61" s="101" t="s">
        <v>35</v>
      </c>
      <c r="C61" s="102" t="s">
        <v>272</v>
      </c>
      <c r="D61" s="103">
        <f>SUM(D62:D66)</f>
        <v>2800000</v>
      </c>
      <c r="E61" s="103">
        <f>SUM(E62:E66)</f>
        <v>2151804.7599999998</v>
      </c>
      <c r="F61" s="102" t="s">
        <v>0</v>
      </c>
      <c r="G61" s="103">
        <f>G62+G63+G64+G65+G66</f>
        <v>1000000</v>
      </c>
      <c r="H61" s="103">
        <f>H62+H63+H64+H65+H66</f>
        <v>2600000</v>
      </c>
      <c r="I61" s="103">
        <f>I62+I63+I64+I65+I66</f>
        <v>2600000</v>
      </c>
      <c r="J61" s="103">
        <f>J62+J63+J64+J65+J66</f>
        <v>2600000</v>
      </c>
    </row>
    <row r="62" spans="1:10">
      <c r="A62" s="104" t="s">
        <v>36</v>
      </c>
      <c r="B62" s="33" t="s">
        <v>37</v>
      </c>
      <c r="C62" s="106" t="s">
        <v>272</v>
      </c>
      <c r="D62" s="107">
        <v>0</v>
      </c>
      <c r="E62" s="107">
        <v>30000</v>
      </c>
      <c r="F62" s="106" t="s">
        <v>0</v>
      </c>
      <c r="G62" s="107">
        <v>0</v>
      </c>
      <c r="H62" s="107">
        <v>0</v>
      </c>
      <c r="I62" s="107">
        <v>0</v>
      </c>
      <c r="J62" s="107">
        <v>0</v>
      </c>
    </row>
    <row r="63" spans="1:10">
      <c r="A63" s="104" t="s">
        <v>38</v>
      </c>
      <c r="B63" s="33" t="s">
        <v>39</v>
      </c>
      <c r="C63" s="36" t="s">
        <v>272</v>
      </c>
      <c r="D63" s="37">
        <v>600000</v>
      </c>
      <c r="E63" s="37">
        <v>570669.96</v>
      </c>
      <c r="F63" s="36" t="s">
        <v>0</v>
      </c>
      <c r="G63" s="37">
        <v>300000</v>
      </c>
      <c r="H63" s="37">
        <v>500000</v>
      </c>
      <c r="I63" s="37">
        <v>500000</v>
      </c>
      <c r="J63" s="37">
        <v>500000</v>
      </c>
    </row>
    <row r="64" spans="1:10">
      <c r="A64" s="104" t="s">
        <v>44</v>
      </c>
      <c r="B64" s="33" t="s">
        <v>45</v>
      </c>
      <c r="C64" s="36" t="s">
        <v>272</v>
      </c>
      <c r="D64" s="37">
        <v>1150000</v>
      </c>
      <c r="E64" s="37">
        <v>1020175.42</v>
      </c>
      <c r="F64" s="36" t="s">
        <v>0</v>
      </c>
      <c r="G64" s="37">
        <v>600000</v>
      </c>
      <c r="H64" s="37">
        <v>1500000</v>
      </c>
      <c r="I64" s="37">
        <v>1500000</v>
      </c>
      <c r="J64" s="37">
        <v>1500000</v>
      </c>
    </row>
    <row r="65" spans="1:10">
      <c r="A65" s="104" t="s">
        <v>48</v>
      </c>
      <c r="B65" s="33" t="s">
        <v>49</v>
      </c>
      <c r="C65" s="36" t="s">
        <v>272</v>
      </c>
      <c r="D65" s="37">
        <v>100000</v>
      </c>
      <c r="E65" s="37">
        <v>0</v>
      </c>
      <c r="F65" s="36" t="s">
        <v>0</v>
      </c>
      <c r="G65" s="37">
        <v>0</v>
      </c>
      <c r="H65" s="37">
        <v>0</v>
      </c>
      <c r="I65" s="37">
        <v>0</v>
      </c>
      <c r="J65" s="37">
        <v>0</v>
      </c>
    </row>
    <row r="66" spans="1:10">
      <c r="A66" s="104" t="s">
        <v>50</v>
      </c>
      <c r="B66" s="33" t="s">
        <v>51</v>
      </c>
      <c r="C66" s="36" t="s">
        <v>272</v>
      </c>
      <c r="D66" s="37">
        <v>950000</v>
      </c>
      <c r="E66" s="37">
        <v>530959.38</v>
      </c>
      <c r="F66" s="36" t="s">
        <v>0</v>
      </c>
      <c r="G66" s="37">
        <v>100000</v>
      </c>
      <c r="H66" s="37">
        <v>600000</v>
      </c>
      <c r="I66" s="37">
        <v>600000</v>
      </c>
      <c r="J66" s="37">
        <v>600000</v>
      </c>
    </row>
    <row r="67" spans="1:10">
      <c r="A67" s="100" t="s">
        <v>83</v>
      </c>
      <c r="B67" s="101" t="s">
        <v>84</v>
      </c>
      <c r="C67" s="102" t="s">
        <v>272</v>
      </c>
      <c r="D67" s="103">
        <f>SUM(D68)</f>
        <v>50000</v>
      </c>
      <c r="E67" s="103">
        <f>SUM(E68)</f>
        <v>0</v>
      </c>
      <c r="F67" s="102" t="s">
        <v>0</v>
      </c>
      <c r="G67" s="103">
        <f>G68</f>
        <v>0</v>
      </c>
      <c r="H67" s="103">
        <f>H68</f>
        <v>0</v>
      </c>
      <c r="I67" s="103">
        <f>I68</f>
        <v>0</v>
      </c>
      <c r="J67" s="103">
        <f>J68</f>
        <v>0</v>
      </c>
    </row>
    <row r="68" spans="1:10">
      <c r="A68" s="104" t="s">
        <v>85</v>
      </c>
      <c r="B68" s="33" t="s">
        <v>86</v>
      </c>
      <c r="C68" s="36" t="s">
        <v>272</v>
      </c>
      <c r="D68" s="37">
        <v>50000</v>
      </c>
      <c r="E68" s="37">
        <v>0</v>
      </c>
      <c r="F68" s="36" t="s">
        <v>0</v>
      </c>
      <c r="G68" s="37">
        <v>0</v>
      </c>
      <c r="H68" s="37">
        <v>0</v>
      </c>
      <c r="I68" s="37">
        <v>0</v>
      </c>
      <c r="J68" s="37">
        <v>0</v>
      </c>
    </row>
    <row r="69" spans="1:10">
      <c r="A69" s="100" t="s">
        <v>88</v>
      </c>
      <c r="B69" s="101" t="s">
        <v>89</v>
      </c>
      <c r="C69" s="102" t="s">
        <v>272</v>
      </c>
      <c r="D69" s="103">
        <f>SUM(D70:D71)</f>
        <v>1650000</v>
      </c>
      <c r="E69" s="103">
        <f>SUM(E70:E71)</f>
        <v>1583689.56</v>
      </c>
      <c r="F69" s="102" t="s">
        <v>0</v>
      </c>
      <c r="G69" s="103">
        <f>G70+G71</f>
        <v>400000</v>
      </c>
      <c r="H69" s="103">
        <f>H70+H71</f>
        <v>1400000</v>
      </c>
      <c r="I69" s="103">
        <f>I70+I71</f>
        <v>1400000</v>
      </c>
      <c r="J69" s="103">
        <f>J70+J71</f>
        <v>1400000</v>
      </c>
    </row>
    <row r="70" spans="1:10">
      <c r="A70" s="104" t="s">
        <v>90</v>
      </c>
      <c r="B70" s="33" t="s">
        <v>91</v>
      </c>
      <c r="C70" s="36" t="s">
        <v>272</v>
      </c>
      <c r="D70" s="37">
        <v>1600000</v>
      </c>
      <c r="E70" s="37">
        <v>1583689.56</v>
      </c>
      <c r="F70" s="36" t="s">
        <v>0</v>
      </c>
      <c r="G70" s="37">
        <v>400000</v>
      </c>
      <c r="H70" s="37">
        <v>1400000</v>
      </c>
      <c r="I70" s="37">
        <v>1400000</v>
      </c>
      <c r="J70" s="37">
        <v>1400000</v>
      </c>
    </row>
    <row r="71" spans="1:10">
      <c r="A71" s="104" t="s">
        <v>92</v>
      </c>
      <c r="B71" s="33" t="s">
        <v>93</v>
      </c>
      <c r="C71" s="36" t="s">
        <v>272</v>
      </c>
      <c r="D71" s="37">
        <v>50000</v>
      </c>
      <c r="E71" s="37">
        <v>0</v>
      </c>
      <c r="F71" s="36" t="s">
        <v>0</v>
      </c>
      <c r="G71" s="37">
        <v>0</v>
      </c>
      <c r="H71" s="37">
        <v>0</v>
      </c>
      <c r="I71" s="37">
        <v>0</v>
      </c>
      <c r="J71" s="37">
        <v>0</v>
      </c>
    </row>
    <row r="72" spans="1:10">
      <c r="A72" s="96" t="s">
        <v>199</v>
      </c>
      <c r="B72" s="97" t="s">
        <v>200</v>
      </c>
      <c r="C72" s="98" t="s">
        <v>272</v>
      </c>
      <c r="D72" s="99">
        <f>D73+D75</f>
        <v>1160000</v>
      </c>
      <c r="E72" s="99">
        <f>E73+E75</f>
        <v>575328.02</v>
      </c>
      <c r="F72" s="98" t="s">
        <v>0</v>
      </c>
      <c r="G72" s="99">
        <f>G73+G75</f>
        <v>290000</v>
      </c>
      <c r="H72" s="99">
        <f t="shared" ref="H72:J72" si="13">H73+H75</f>
        <v>250000</v>
      </c>
      <c r="I72" s="99">
        <f t="shared" si="13"/>
        <v>350000</v>
      </c>
      <c r="J72" s="99">
        <f t="shared" si="13"/>
        <v>350000</v>
      </c>
    </row>
    <row r="73" spans="1:10">
      <c r="A73" s="100" t="s">
        <v>34</v>
      </c>
      <c r="B73" s="101" t="s">
        <v>35</v>
      </c>
      <c r="C73" s="102" t="s">
        <v>272</v>
      </c>
      <c r="D73" s="103">
        <f>SUM(D74)</f>
        <v>500000</v>
      </c>
      <c r="E73" s="103">
        <f>SUM(E74)</f>
        <v>152619.03</v>
      </c>
      <c r="F73" s="102" t="s">
        <v>0</v>
      </c>
      <c r="G73" s="103">
        <f>G74</f>
        <v>125000</v>
      </c>
      <c r="H73" s="103">
        <f>H74</f>
        <v>100000</v>
      </c>
      <c r="I73" s="103">
        <f>I74</f>
        <v>150000</v>
      </c>
      <c r="J73" s="103">
        <f>J74</f>
        <v>150000</v>
      </c>
    </row>
    <row r="74" spans="1:10">
      <c r="A74" s="104" t="s">
        <v>38</v>
      </c>
      <c r="B74" s="33" t="s">
        <v>39</v>
      </c>
      <c r="C74" s="36" t="s">
        <v>272</v>
      </c>
      <c r="D74" s="37">
        <v>500000</v>
      </c>
      <c r="E74" s="37">
        <v>152619.03</v>
      </c>
      <c r="F74" s="36" t="s">
        <v>0</v>
      </c>
      <c r="G74" s="37">
        <v>125000</v>
      </c>
      <c r="H74" s="37">
        <v>100000</v>
      </c>
      <c r="I74" s="37">
        <v>150000</v>
      </c>
      <c r="J74" s="37">
        <v>150000</v>
      </c>
    </row>
    <row r="75" spans="1:10">
      <c r="A75" s="100" t="s">
        <v>88</v>
      </c>
      <c r="B75" s="101" t="s">
        <v>89</v>
      </c>
      <c r="C75" s="102" t="s">
        <v>272</v>
      </c>
      <c r="D75" s="103">
        <f>SUM(D76:D80)</f>
        <v>660000</v>
      </c>
      <c r="E75" s="103">
        <f>SUM(E76:E80)</f>
        <v>422708.99</v>
      </c>
      <c r="F75" s="102" t="s">
        <v>0</v>
      </c>
      <c r="G75" s="103">
        <f>G76+G77+G78+G79+G80</f>
        <v>165000</v>
      </c>
      <c r="H75" s="103">
        <f>H76+H77+H78+H79+H80</f>
        <v>150000</v>
      </c>
      <c r="I75" s="103">
        <f>I76+I77+I78+I79+I80</f>
        <v>200000</v>
      </c>
      <c r="J75" s="103">
        <f>J76+J77+J78+J79+J80</f>
        <v>200000</v>
      </c>
    </row>
    <row r="76" spans="1:10">
      <c r="A76" s="104" t="s">
        <v>90</v>
      </c>
      <c r="B76" s="33" t="s">
        <v>91</v>
      </c>
      <c r="C76" s="36" t="s">
        <v>272</v>
      </c>
      <c r="D76" s="37">
        <v>400000</v>
      </c>
      <c r="E76" s="37">
        <v>260471.63</v>
      </c>
      <c r="F76" s="36" t="s">
        <v>0</v>
      </c>
      <c r="G76" s="37">
        <v>100000</v>
      </c>
      <c r="H76" s="37">
        <v>100000</v>
      </c>
      <c r="I76" s="37">
        <v>200000</v>
      </c>
      <c r="J76" s="37">
        <v>200000</v>
      </c>
    </row>
    <row r="77" spans="1:10">
      <c r="A77" s="104" t="s">
        <v>92</v>
      </c>
      <c r="B77" s="33" t="s">
        <v>93</v>
      </c>
      <c r="C77" s="36" t="s">
        <v>272</v>
      </c>
      <c r="D77" s="37">
        <v>50000</v>
      </c>
      <c r="E77" s="37">
        <v>1121.25</v>
      </c>
      <c r="F77" s="36" t="s">
        <v>0</v>
      </c>
      <c r="G77" s="37">
        <v>12500</v>
      </c>
      <c r="H77" s="37">
        <v>50000</v>
      </c>
      <c r="I77" s="37">
        <v>0</v>
      </c>
      <c r="J77" s="37">
        <v>0</v>
      </c>
    </row>
    <row r="78" spans="1:10">
      <c r="A78" s="104" t="s">
        <v>94</v>
      </c>
      <c r="B78" s="33" t="s">
        <v>95</v>
      </c>
      <c r="C78" s="36" t="s">
        <v>272</v>
      </c>
      <c r="D78" s="37">
        <v>200000</v>
      </c>
      <c r="E78" s="37">
        <v>156767.10999999999</v>
      </c>
      <c r="F78" s="36" t="s">
        <v>0</v>
      </c>
      <c r="G78" s="37">
        <v>50000</v>
      </c>
      <c r="H78" s="37">
        <v>0</v>
      </c>
      <c r="I78" s="37">
        <v>0</v>
      </c>
      <c r="J78" s="37">
        <v>0</v>
      </c>
    </row>
    <row r="79" spans="1:10">
      <c r="A79" s="104" t="s">
        <v>96</v>
      </c>
      <c r="B79" s="33" t="s">
        <v>97</v>
      </c>
      <c r="C79" s="36" t="s">
        <v>272</v>
      </c>
      <c r="D79" s="37">
        <v>10000</v>
      </c>
      <c r="E79" s="37">
        <v>0</v>
      </c>
      <c r="F79" s="36" t="s">
        <v>0</v>
      </c>
      <c r="G79" s="37">
        <v>2500</v>
      </c>
      <c r="H79" s="37">
        <v>0</v>
      </c>
      <c r="I79" s="37">
        <v>0</v>
      </c>
      <c r="J79" s="37">
        <v>0</v>
      </c>
    </row>
    <row r="80" spans="1:10">
      <c r="A80" s="104">
        <v>4227</v>
      </c>
      <c r="B80" s="108" t="s">
        <v>172</v>
      </c>
      <c r="C80" s="36" t="s">
        <v>344</v>
      </c>
      <c r="D80" s="37">
        <v>0</v>
      </c>
      <c r="E80" s="37">
        <v>4349</v>
      </c>
      <c r="F80" s="36" t="s">
        <v>0</v>
      </c>
      <c r="G80" s="37">
        <v>0</v>
      </c>
      <c r="H80" s="37">
        <v>0</v>
      </c>
      <c r="I80" s="37">
        <v>0</v>
      </c>
      <c r="J80" s="37">
        <v>0</v>
      </c>
    </row>
    <row r="81" spans="1:10">
      <c r="A81" s="96" t="s">
        <v>201</v>
      </c>
      <c r="B81" s="97" t="s">
        <v>98</v>
      </c>
      <c r="C81" s="98" t="s">
        <v>279</v>
      </c>
      <c r="D81" s="99">
        <f>D82+D86+D90</f>
        <v>2991000</v>
      </c>
      <c r="E81" s="99">
        <f>E82+E86+E90</f>
        <v>1784185.84</v>
      </c>
      <c r="F81" s="98" t="s">
        <v>0</v>
      </c>
      <c r="G81" s="99">
        <f>G82+G86+G90</f>
        <v>825000</v>
      </c>
      <c r="H81" s="99">
        <f>H82+H86+H90</f>
        <v>1950000</v>
      </c>
      <c r="I81" s="99">
        <f>I82+I86+I90</f>
        <v>2050000</v>
      </c>
      <c r="J81" s="99">
        <f>J82+J86+J90</f>
        <v>2050000</v>
      </c>
    </row>
    <row r="82" spans="1:10">
      <c r="A82" s="100" t="s">
        <v>24</v>
      </c>
      <c r="B82" s="101" t="s">
        <v>25</v>
      </c>
      <c r="C82" s="102" t="s">
        <v>279</v>
      </c>
      <c r="D82" s="103">
        <f>SUM(D83:D85)</f>
        <v>1270000</v>
      </c>
      <c r="E82" s="103">
        <f>SUM(E83:E85)</f>
        <v>859757.14</v>
      </c>
      <c r="F82" s="102" t="s">
        <v>0</v>
      </c>
      <c r="G82" s="103">
        <f>G83+G84+G85</f>
        <v>305000</v>
      </c>
      <c r="H82" s="103">
        <f>H83+H84+H85</f>
        <v>900000</v>
      </c>
      <c r="I82" s="103">
        <f>I83+I84+I85</f>
        <v>1000000</v>
      </c>
      <c r="J82" s="103">
        <f>J83+J84+J85</f>
        <v>1000000</v>
      </c>
    </row>
    <row r="83" spans="1:10">
      <c r="A83" s="104" t="s">
        <v>28</v>
      </c>
      <c r="B83" s="33" t="s">
        <v>29</v>
      </c>
      <c r="C83" s="36" t="s">
        <v>279</v>
      </c>
      <c r="D83" s="37">
        <v>1000000</v>
      </c>
      <c r="E83" s="37">
        <v>737815.68</v>
      </c>
      <c r="F83" s="36" t="s">
        <v>0</v>
      </c>
      <c r="G83" s="37">
        <v>250000</v>
      </c>
      <c r="H83" s="37">
        <v>700000</v>
      </c>
      <c r="I83" s="37">
        <v>800000</v>
      </c>
      <c r="J83" s="37">
        <v>800000</v>
      </c>
    </row>
    <row r="84" spans="1:10">
      <c r="A84" s="104" t="s">
        <v>30</v>
      </c>
      <c r="B84" s="33" t="s">
        <v>31</v>
      </c>
      <c r="C84" s="36" t="s">
        <v>279</v>
      </c>
      <c r="D84" s="37">
        <v>20000</v>
      </c>
      <c r="E84" s="37">
        <v>11498.96</v>
      </c>
      <c r="F84" s="36" t="s">
        <v>0</v>
      </c>
      <c r="G84" s="37">
        <v>5000</v>
      </c>
      <c r="H84" s="37">
        <v>50000</v>
      </c>
      <c r="I84" s="37">
        <v>50000</v>
      </c>
      <c r="J84" s="37">
        <v>50000</v>
      </c>
    </row>
    <row r="85" spans="1:10">
      <c r="A85" s="104" t="s">
        <v>32</v>
      </c>
      <c r="B85" s="33" t="s">
        <v>33</v>
      </c>
      <c r="C85" s="36" t="s">
        <v>279</v>
      </c>
      <c r="D85" s="37">
        <v>250000</v>
      </c>
      <c r="E85" s="37">
        <v>110442.5</v>
      </c>
      <c r="F85" s="36" t="s">
        <v>0</v>
      </c>
      <c r="G85" s="37">
        <v>50000</v>
      </c>
      <c r="H85" s="37">
        <v>150000</v>
      </c>
      <c r="I85" s="37">
        <v>150000</v>
      </c>
      <c r="J85" s="37">
        <v>150000</v>
      </c>
    </row>
    <row r="86" spans="1:10">
      <c r="A86" s="100" t="s">
        <v>34</v>
      </c>
      <c r="B86" s="101" t="s">
        <v>35</v>
      </c>
      <c r="C86" s="102" t="s">
        <v>279</v>
      </c>
      <c r="D86" s="103">
        <f>SUM(D87:D89)</f>
        <v>1531000</v>
      </c>
      <c r="E86" s="103">
        <f>SUM(E87:E89)</f>
        <v>835327.01000000013</v>
      </c>
      <c r="F86" s="102" t="s">
        <v>0</v>
      </c>
      <c r="G86" s="103">
        <f>G87+G88+G89</f>
        <v>470000</v>
      </c>
      <c r="H86" s="103">
        <f>H87+H88+H89</f>
        <v>950000</v>
      </c>
      <c r="I86" s="103">
        <f>I87+I88+I89</f>
        <v>950000</v>
      </c>
      <c r="J86" s="103">
        <f>J87+J88+J89</f>
        <v>950000</v>
      </c>
    </row>
    <row r="87" spans="1:10">
      <c r="A87" s="104" t="s">
        <v>38</v>
      </c>
      <c r="B87" s="33" t="s">
        <v>39</v>
      </c>
      <c r="C87" s="36" t="s">
        <v>279</v>
      </c>
      <c r="D87" s="37">
        <v>900000</v>
      </c>
      <c r="E87" s="37">
        <v>388420.34</v>
      </c>
      <c r="F87" s="36" t="s">
        <v>0</v>
      </c>
      <c r="G87" s="37">
        <v>250000</v>
      </c>
      <c r="H87" s="37">
        <v>500000</v>
      </c>
      <c r="I87" s="37">
        <v>500000</v>
      </c>
      <c r="J87" s="37">
        <v>500000</v>
      </c>
    </row>
    <row r="88" spans="1:10">
      <c r="A88" s="104" t="s">
        <v>44</v>
      </c>
      <c r="B88" s="33" t="s">
        <v>45</v>
      </c>
      <c r="C88" s="36" t="s">
        <v>279</v>
      </c>
      <c r="D88" s="37">
        <v>550000</v>
      </c>
      <c r="E88" s="37">
        <v>401219.76</v>
      </c>
      <c r="F88" s="36" t="s">
        <v>0</v>
      </c>
      <c r="G88" s="37">
        <v>200000</v>
      </c>
      <c r="H88" s="37">
        <v>400000</v>
      </c>
      <c r="I88" s="37">
        <v>400000</v>
      </c>
      <c r="J88" s="37">
        <v>400000</v>
      </c>
    </row>
    <row r="89" spans="1:10">
      <c r="A89" s="104" t="s">
        <v>52</v>
      </c>
      <c r="B89" s="33" t="s">
        <v>53</v>
      </c>
      <c r="C89" s="36" t="s">
        <v>279</v>
      </c>
      <c r="D89" s="37">
        <v>81000</v>
      </c>
      <c r="E89" s="37">
        <v>45686.91</v>
      </c>
      <c r="F89" s="36" t="s">
        <v>0</v>
      </c>
      <c r="G89" s="37">
        <v>20000</v>
      </c>
      <c r="H89" s="37">
        <v>50000</v>
      </c>
      <c r="I89" s="37">
        <v>50000</v>
      </c>
      <c r="J89" s="37">
        <v>50000</v>
      </c>
    </row>
    <row r="90" spans="1:10">
      <c r="A90" s="100" t="s">
        <v>57</v>
      </c>
      <c r="B90" s="101" t="s">
        <v>58</v>
      </c>
      <c r="C90" s="102" t="s">
        <v>279</v>
      </c>
      <c r="D90" s="103">
        <f>SUM(D91)</f>
        <v>190000</v>
      </c>
      <c r="E90" s="103">
        <f>SUM(E91)</f>
        <v>89101.69</v>
      </c>
      <c r="F90" s="102" t="s">
        <v>0</v>
      </c>
      <c r="G90" s="103">
        <f>G91</f>
        <v>50000</v>
      </c>
      <c r="H90" s="103">
        <f>H91</f>
        <v>100000</v>
      </c>
      <c r="I90" s="103">
        <f>I91</f>
        <v>100000</v>
      </c>
      <c r="J90" s="103">
        <f>J91</f>
        <v>100000</v>
      </c>
    </row>
    <row r="91" spans="1:10">
      <c r="A91" s="104" t="s">
        <v>61</v>
      </c>
      <c r="B91" s="33" t="s">
        <v>62</v>
      </c>
      <c r="C91" s="109" t="s">
        <v>279</v>
      </c>
      <c r="D91" s="110">
        <v>190000</v>
      </c>
      <c r="E91" s="110">
        <v>89101.69</v>
      </c>
      <c r="F91" s="109" t="s">
        <v>0</v>
      </c>
      <c r="G91" s="110">
        <v>50000</v>
      </c>
      <c r="H91" s="110">
        <v>100000</v>
      </c>
      <c r="I91" s="110">
        <v>100000</v>
      </c>
      <c r="J91" s="110">
        <v>100000</v>
      </c>
    </row>
    <row r="92" spans="1:10">
      <c r="A92" s="96" t="s">
        <v>202</v>
      </c>
      <c r="B92" s="97" t="s">
        <v>203</v>
      </c>
      <c r="C92" s="98" t="s">
        <v>280</v>
      </c>
      <c r="D92" s="99">
        <f>D93+D97+D99</f>
        <v>3300000</v>
      </c>
      <c r="E92" s="99">
        <f>E93+E97+E99</f>
        <v>2976676.5300000003</v>
      </c>
      <c r="F92" s="98">
        <v>11</v>
      </c>
      <c r="G92" s="99">
        <f>G93+G97+G99</f>
        <v>200000</v>
      </c>
      <c r="H92" s="99">
        <f>H93+H97+H99</f>
        <v>600000</v>
      </c>
      <c r="I92" s="99">
        <f>I93+I97+I99</f>
        <v>0</v>
      </c>
      <c r="J92" s="99">
        <f>J93+J97+J99</f>
        <v>0</v>
      </c>
    </row>
    <row r="93" spans="1:10">
      <c r="A93" s="100" t="s">
        <v>34</v>
      </c>
      <c r="B93" s="101" t="s">
        <v>35</v>
      </c>
      <c r="C93" s="102" t="s">
        <v>280</v>
      </c>
      <c r="D93" s="103">
        <f>D94+D95</f>
        <v>900000</v>
      </c>
      <c r="E93" s="103">
        <f>E94+E95+E96</f>
        <v>588516.24</v>
      </c>
      <c r="F93" s="102" t="s">
        <v>0</v>
      </c>
      <c r="G93" s="103">
        <f>G94+G95+G96</f>
        <v>200000</v>
      </c>
      <c r="H93" s="103">
        <f>H94+H95+H96</f>
        <v>600000</v>
      </c>
      <c r="I93" s="103">
        <f>I94+I95+I96</f>
        <v>0</v>
      </c>
      <c r="J93" s="103">
        <f>J94+J95+J96</f>
        <v>0</v>
      </c>
    </row>
    <row r="94" spans="1:10">
      <c r="A94" s="104" t="s">
        <v>48</v>
      </c>
      <c r="B94" s="33" t="s">
        <v>49</v>
      </c>
      <c r="C94" s="109" t="s">
        <v>280</v>
      </c>
      <c r="D94" s="37">
        <v>600000</v>
      </c>
      <c r="E94" s="37">
        <v>534440.84</v>
      </c>
      <c r="F94" s="109">
        <v>11</v>
      </c>
      <c r="G94" s="37">
        <v>200000</v>
      </c>
      <c r="H94" s="37">
        <v>600000</v>
      </c>
      <c r="I94" s="37">
        <v>0</v>
      </c>
      <c r="J94" s="37">
        <v>0</v>
      </c>
    </row>
    <row r="95" spans="1:10">
      <c r="A95" s="105" t="s">
        <v>48</v>
      </c>
      <c r="B95" s="38" t="s">
        <v>49</v>
      </c>
      <c r="C95" s="39" t="s">
        <v>280</v>
      </c>
      <c r="D95" s="40">
        <v>300000</v>
      </c>
      <c r="E95" s="40">
        <v>0</v>
      </c>
      <c r="F95" s="39" t="s">
        <v>261</v>
      </c>
      <c r="G95" s="40">
        <v>0</v>
      </c>
      <c r="H95" s="40">
        <v>0</v>
      </c>
      <c r="I95" s="40">
        <v>0</v>
      </c>
      <c r="J95" s="40">
        <v>0</v>
      </c>
    </row>
    <row r="96" spans="1:10">
      <c r="A96" s="104">
        <v>3238</v>
      </c>
      <c r="B96" s="33" t="s">
        <v>51</v>
      </c>
      <c r="C96" s="36" t="s">
        <v>280</v>
      </c>
      <c r="D96" s="37">
        <v>0</v>
      </c>
      <c r="E96" s="37">
        <v>54075.4</v>
      </c>
      <c r="F96" s="36" t="s">
        <v>0</v>
      </c>
      <c r="G96" s="37">
        <v>0</v>
      </c>
      <c r="H96" s="37">
        <v>0</v>
      </c>
      <c r="I96" s="37">
        <v>0</v>
      </c>
      <c r="J96" s="37">
        <v>0</v>
      </c>
    </row>
    <row r="97" spans="1:10">
      <c r="A97" s="100" t="s">
        <v>70</v>
      </c>
      <c r="B97" s="101" t="s">
        <v>71</v>
      </c>
      <c r="C97" s="102" t="s">
        <v>280</v>
      </c>
      <c r="D97" s="103">
        <f>SUM(D98)</f>
        <v>0</v>
      </c>
      <c r="E97" s="103">
        <f>SUM(E98)</f>
        <v>0</v>
      </c>
      <c r="F97" s="102" t="s">
        <v>0</v>
      </c>
      <c r="G97" s="103">
        <f>G98</f>
        <v>0</v>
      </c>
      <c r="H97" s="103">
        <f>H98</f>
        <v>0</v>
      </c>
      <c r="I97" s="103">
        <f>I98</f>
        <v>0</v>
      </c>
      <c r="J97" s="103">
        <f>J98</f>
        <v>0</v>
      </c>
    </row>
    <row r="98" spans="1:10" ht="15" customHeight="1">
      <c r="A98" s="111" t="s">
        <v>76</v>
      </c>
      <c r="B98" s="14" t="s">
        <v>77</v>
      </c>
      <c r="C98" s="109" t="s">
        <v>280</v>
      </c>
      <c r="D98" s="15">
        <v>0</v>
      </c>
      <c r="E98" s="15">
        <v>0</v>
      </c>
      <c r="F98" s="109">
        <v>11</v>
      </c>
      <c r="G98" s="112">
        <v>0</v>
      </c>
      <c r="H98" s="112">
        <v>0</v>
      </c>
      <c r="I98" s="112">
        <v>0</v>
      </c>
      <c r="J98" s="112">
        <v>0</v>
      </c>
    </row>
    <row r="99" spans="1:10">
      <c r="A99" s="113" t="s">
        <v>345</v>
      </c>
      <c r="B99" s="114" t="s">
        <v>58</v>
      </c>
      <c r="C99" s="115" t="s">
        <v>280</v>
      </c>
      <c r="D99" s="116">
        <f>SUM(D100)</f>
        <v>2400000</v>
      </c>
      <c r="E99" s="116">
        <f t="shared" ref="E99:J99" si="14">SUM(E100)</f>
        <v>2388160.29</v>
      </c>
      <c r="F99" s="117">
        <v>11</v>
      </c>
      <c r="G99" s="116">
        <f t="shared" si="14"/>
        <v>0</v>
      </c>
      <c r="H99" s="116">
        <f t="shared" si="14"/>
        <v>0</v>
      </c>
      <c r="I99" s="116">
        <f t="shared" si="14"/>
        <v>0</v>
      </c>
      <c r="J99" s="116">
        <f t="shared" si="14"/>
        <v>0</v>
      </c>
    </row>
    <row r="100" spans="1:10">
      <c r="A100" s="111">
        <v>3296</v>
      </c>
      <c r="B100" s="14" t="s">
        <v>106</v>
      </c>
      <c r="C100" s="109" t="s">
        <v>280</v>
      </c>
      <c r="D100" s="15">
        <v>2400000</v>
      </c>
      <c r="E100" s="15">
        <v>2388160.29</v>
      </c>
      <c r="F100" s="109" t="s">
        <v>0</v>
      </c>
      <c r="G100" s="112">
        <v>0</v>
      </c>
      <c r="H100" s="112">
        <v>0</v>
      </c>
      <c r="I100" s="112">
        <v>0</v>
      </c>
      <c r="J100" s="112">
        <v>0</v>
      </c>
    </row>
    <row r="101" spans="1:10">
      <c r="A101" s="118" t="s">
        <v>204</v>
      </c>
      <c r="B101" s="119" t="s">
        <v>205</v>
      </c>
      <c r="C101" s="98" t="s">
        <v>280</v>
      </c>
      <c r="D101" s="99">
        <f>D102</f>
        <v>45000000</v>
      </c>
      <c r="E101" s="99">
        <f>E102</f>
        <v>44970585.25</v>
      </c>
      <c r="F101" s="98">
        <v>11</v>
      </c>
      <c r="G101" s="99">
        <f>G102</f>
        <v>8000000</v>
      </c>
      <c r="H101" s="99">
        <f>H102</f>
        <v>46500000</v>
      </c>
      <c r="I101" s="99">
        <f>I102</f>
        <v>0</v>
      </c>
      <c r="J101" s="99">
        <f>J102</f>
        <v>0</v>
      </c>
    </row>
    <row r="102" spans="1:10">
      <c r="A102" s="120" t="s">
        <v>34</v>
      </c>
      <c r="B102" s="121" t="s">
        <v>35</v>
      </c>
      <c r="C102" s="102" t="s">
        <v>280</v>
      </c>
      <c r="D102" s="16">
        <f>SUM(D103:D104)</f>
        <v>45000000</v>
      </c>
      <c r="E102" s="16">
        <f>SUM(E103:E104)</f>
        <v>44970585.25</v>
      </c>
      <c r="F102" s="102">
        <v>11</v>
      </c>
      <c r="G102" s="16">
        <f>SUM(G103:G104)</f>
        <v>8000000</v>
      </c>
      <c r="H102" s="16">
        <f t="shared" ref="H102:J102" si="15">SUM(H103:H104)</f>
        <v>46500000</v>
      </c>
      <c r="I102" s="16">
        <f t="shared" si="15"/>
        <v>0</v>
      </c>
      <c r="J102" s="16">
        <f t="shared" si="15"/>
        <v>0</v>
      </c>
    </row>
    <row r="103" spans="1:10">
      <c r="A103" s="111" t="s">
        <v>48</v>
      </c>
      <c r="B103" s="14" t="s">
        <v>49</v>
      </c>
      <c r="C103" s="18" t="s">
        <v>280</v>
      </c>
      <c r="D103" s="17">
        <v>45000000</v>
      </c>
      <c r="E103" s="17">
        <v>44970585.25</v>
      </c>
      <c r="F103" s="18">
        <v>11</v>
      </c>
      <c r="G103" s="122">
        <v>8000000</v>
      </c>
      <c r="H103" s="122">
        <v>46000000</v>
      </c>
      <c r="I103" s="122">
        <v>0</v>
      </c>
      <c r="J103" s="122">
        <v>0</v>
      </c>
    </row>
    <row r="104" spans="1:10">
      <c r="A104" s="104" t="s">
        <v>56</v>
      </c>
      <c r="B104" s="33" t="s">
        <v>55</v>
      </c>
      <c r="C104" s="18" t="s">
        <v>280</v>
      </c>
      <c r="D104" s="17">
        <v>0</v>
      </c>
      <c r="E104" s="17">
        <v>0</v>
      </c>
      <c r="F104" s="18" t="s">
        <v>0</v>
      </c>
      <c r="G104" s="122"/>
      <c r="H104" s="122">
        <v>500000</v>
      </c>
      <c r="I104" s="122">
        <v>0</v>
      </c>
      <c r="J104" s="122">
        <v>0</v>
      </c>
    </row>
    <row r="105" spans="1:10">
      <c r="A105" s="118" t="s">
        <v>346</v>
      </c>
      <c r="B105" s="119" t="s">
        <v>326</v>
      </c>
      <c r="C105" s="98" t="s">
        <v>280</v>
      </c>
      <c r="D105" s="99">
        <f>D106</f>
        <v>50000</v>
      </c>
      <c r="E105" s="99">
        <f>E106</f>
        <v>15054.6</v>
      </c>
      <c r="F105" s="98" t="s">
        <v>283</v>
      </c>
      <c r="G105" s="99">
        <f t="shared" ref="G105:J106" si="16">G106</f>
        <v>10000</v>
      </c>
      <c r="H105" s="99">
        <f t="shared" si="16"/>
        <v>50000</v>
      </c>
      <c r="I105" s="99">
        <f t="shared" si="16"/>
        <v>0</v>
      </c>
      <c r="J105" s="99">
        <f t="shared" si="16"/>
        <v>0</v>
      </c>
    </row>
    <row r="106" spans="1:10">
      <c r="A106" s="100" t="s">
        <v>16</v>
      </c>
      <c r="B106" s="101" t="s">
        <v>17</v>
      </c>
      <c r="C106" s="102" t="s">
        <v>280</v>
      </c>
      <c r="D106" s="103">
        <f>D107</f>
        <v>50000</v>
      </c>
      <c r="E106" s="103">
        <f>E107</f>
        <v>15054.6</v>
      </c>
      <c r="F106" s="102" t="s">
        <v>283</v>
      </c>
      <c r="G106" s="103">
        <f t="shared" si="16"/>
        <v>10000</v>
      </c>
      <c r="H106" s="103">
        <f t="shared" si="16"/>
        <v>50000</v>
      </c>
      <c r="I106" s="103">
        <f t="shared" si="16"/>
        <v>0</v>
      </c>
      <c r="J106" s="103">
        <f t="shared" si="16"/>
        <v>0</v>
      </c>
    </row>
    <row r="107" spans="1:10">
      <c r="A107" s="105" t="s">
        <v>18</v>
      </c>
      <c r="B107" s="38" t="s">
        <v>19</v>
      </c>
      <c r="C107" s="39" t="s">
        <v>280</v>
      </c>
      <c r="D107" s="40">
        <v>50000</v>
      </c>
      <c r="E107" s="40">
        <v>15054.6</v>
      </c>
      <c r="F107" s="39" t="s">
        <v>283</v>
      </c>
      <c r="G107" s="40">
        <v>10000</v>
      </c>
      <c r="H107" s="40">
        <v>50000</v>
      </c>
      <c r="I107" s="40">
        <v>0</v>
      </c>
      <c r="J107" s="40">
        <v>0</v>
      </c>
    </row>
    <row r="108" spans="1:10" hidden="1">
      <c r="A108" s="118" t="s">
        <v>347</v>
      </c>
      <c r="B108" s="119" t="s">
        <v>348</v>
      </c>
      <c r="C108" s="98" t="s">
        <v>280</v>
      </c>
      <c r="D108" s="99">
        <f>D109</f>
        <v>1500000</v>
      </c>
      <c r="E108" s="99">
        <f>E109</f>
        <v>1499526</v>
      </c>
      <c r="F108" s="98">
        <v>11</v>
      </c>
      <c r="G108" s="99">
        <f t="shared" ref="G108:J109" si="17">G109</f>
        <v>0</v>
      </c>
      <c r="H108" s="99">
        <f t="shared" si="17"/>
        <v>0</v>
      </c>
      <c r="I108" s="99">
        <f t="shared" si="17"/>
        <v>0</v>
      </c>
      <c r="J108" s="99">
        <f t="shared" si="17"/>
        <v>0</v>
      </c>
    </row>
    <row r="109" spans="1:10" hidden="1">
      <c r="A109" s="120" t="s">
        <v>239</v>
      </c>
      <c r="B109" s="101" t="s">
        <v>240</v>
      </c>
      <c r="C109" s="102" t="s">
        <v>280</v>
      </c>
      <c r="D109" s="16">
        <f>SUM(D110)</f>
        <v>1500000</v>
      </c>
      <c r="E109" s="16">
        <f>SUM(E110)</f>
        <v>1499526</v>
      </c>
      <c r="F109" s="102">
        <v>11</v>
      </c>
      <c r="G109" s="103">
        <f t="shared" si="17"/>
        <v>0</v>
      </c>
      <c r="H109" s="103">
        <f t="shared" si="17"/>
        <v>0</v>
      </c>
      <c r="I109" s="103">
        <f t="shared" si="17"/>
        <v>0</v>
      </c>
      <c r="J109" s="103">
        <f t="shared" si="17"/>
        <v>0</v>
      </c>
    </row>
    <row r="110" spans="1:10" hidden="1">
      <c r="A110" s="111">
        <v>3631</v>
      </c>
      <c r="B110" s="33" t="s">
        <v>242</v>
      </c>
      <c r="C110" s="18" t="s">
        <v>280</v>
      </c>
      <c r="D110" s="17">
        <v>1500000</v>
      </c>
      <c r="E110" s="123">
        <v>1499526</v>
      </c>
      <c r="F110" s="18">
        <v>11</v>
      </c>
      <c r="G110" s="122">
        <v>0</v>
      </c>
      <c r="H110" s="122">
        <v>0</v>
      </c>
      <c r="I110" s="122">
        <v>0</v>
      </c>
      <c r="J110" s="122">
        <v>0</v>
      </c>
    </row>
    <row r="111" spans="1:10" ht="25.5" customHeight="1">
      <c r="A111" s="284" t="s">
        <v>330</v>
      </c>
      <c r="B111" s="285"/>
      <c r="C111" s="286"/>
      <c r="D111" s="165">
        <f>D112+D115+D118+D121+D124+D127+D131+D136</f>
        <v>427166033</v>
      </c>
      <c r="E111" s="166">
        <f>E112+E115+E118+E121+E124+E127+E131+E136</f>
        <v>424764788.33999997</v>
      </c>
      <c r="F111" s="167"/>
      <c r="G111" s="165">
        <f>G112+G115+G118+G121+G124+G127+G131+G136</f>
        <v>110608800</v>
      </c>
      <c r="H111" s="165">
        <f>H112+H115+H118+H121+H124+H127+H131+H136</f>
        <v>966065488</v>
      </c>
      <c r="I111" s="165">
        <f>I112+I115+I118+I121+I124+I127+I131+I136</f>
        <v>572732155</v>
      </c>
      <c r="J111" s="165">
        <f>J112+J115+J118+J121+J124+J127+J131+J136</f>
        <v>152000000</v>
      </c>
    </row>
    <row r="112" spans="1:10">
      <c r="A112" s="96" t="s">
        <v>206</v>
      </c>
      <c r="B112" s="97" t="s">
        <v>207</v>
      </c>
      <c r="C112" s="98" t="s">
        <v>272</v>
      </c>
      <c r="D112" s="99">
        <f>SUM(D113)</f>
        <v>15000000</v>
      </c>
      <c r="E112" s="99">
        <f>SUM(E113)</f>
        <v>14948742.68</v>
      </c>
      <c r="F112" s="98">
        <v>11</v>
      </c>
      <c r="G112" s="99">
        <f t="shared" ref="G112:J113" si="18">G113</f>
        <v>0</v>
      </c>
      <c r="H112" s="99">
        <f t="shared" si="18"/>
        <v>30000000</v>
      </c>
      <c r="I112" s="99">
        <f t="shared" si="18"/>
        <v>40000000</v>
      </c>
      <c r="J112" s="99">
        <f t="shared" si="18"/>
        <v>50000000</v>
      </c>
    </row>
    <row r="113" spans="1:10">
      <c r="A113" s="100" t="s">
        <v>208</v>
      </c>
      <c r="B113" s="101" t="s">
        <v>209</v>
      </c>
      <c r="C113" s="102" t="s">
        <v>272</v>
      </c>
      <c r="D113" s="103">
        <f>SUM(D114)</f>
        <v>15000000</v>
      </c>
      <c r="E113" s="103">
        <f>SUM(E114)</f>
        <v>14948742.68</v>
      </c>
      <c r="F113" s="102" t="s">
        <v>0</v>
      </c>
      <c r="G113" s="103">
        <f t="shared" si="18"/>
        <v>0</v>
      </c>
      <c r="H113" s="103">
        <f t="shared" si="18"/>
        <v>30000000</v>
      </c>
      <c r="I113" s="103">
        <f t="shared" si="18"/>
        <v>40000000</v>
      </c>
      <c r="J113" s="103">
        <f t="shared" si="18"/>
        <v>50000000</v>
      </c>
    </row>
    <row r="114" spans="1:10">
      <c r="A114" s="104" t="s">
        <v>210</v>
      </c>
      <c r="B114" s="33" t="s">
        <v>211</v>
      </c>
      <c r="C114" s="36" t="s">
        <v>272</v>
      </c>
      <c r="D114" s="37">
        <v>15000000</v>
      </c>
      <c r="E114" s="37">
        <v>14948742.68</v>
      </c>
      <c r="F114" s="36" t="s">
        <v>0</v>
      </c>
      <c r="G114" s="37">
        <v>0</v>
      </c>
      <c r="H114" s="37">
        <v>30000000</v>
      </c>
      <c r="I114" s="37">
        <v>40000000</v>
      </c>
      <c r="J114" s="37">
        <v>50000000</v>
      </c>
    </row>
    <row r="115" spans="1:10">
      <c r="A115" s="96" t="s">
        <v>212</v>
      </c>
      <c r="B115" s="97" t="s">
        <v>213</v>
      </c>
      <c r="C115" s="98" t="s">
        <v>279</v>
      </c>
      <c r="D115" s="99">
        <f>SUM(D116)</f>
        <v>3000000</v>
      </c>
      <c r="E115" s="99">
        <f>SUM(E116)</f>
        <v>3000000</v>
      </c>
      <c r="F115" s="98" t="s">
        <v>0</v>
      </c>
      <c r="G115" s="99">
        <f t="shared" ref="G115:J116" si="19">G116</f>
        <v>450000</v>
      </c>
      <c r="H115" s="99">
        <f t="shared" si="19"/>
        <v>3000000</v>
      </c>
      <c r="I115" s="99">
        <f t="shared" si="19"/>
        <v>3000000</v>
      </c>
      <c r="J115" s="99">
        <f t="shared" si="19"/>
        <v>0</v>
      </c>
    </row>
    <row r="116" spans="1:10">
      <c r="A116" s="100" t="s">
        <v>34</v>
      </c>
      <c r="B116" s="101" t="s">
        <v>35</v>
      </c>
      <c r="C116" s="102" t="s">
        <v>279</v>
      </c>
      <c r="D116" s="103">
        <f>SUM(D117)</f>
        <v>3000000</v>
      </c>
      <c r="E116" s="103">
        <f>SUM(E117)</f>
        <v>3000000</v>
      </c>
      <c r="F116" s="102" t="s">
        <v>0</v>
      </c>
      <c r="G116" s="103">
        <f t="shared" si="19"/>
        <v>450000</v>
      </c>
      <c r="H116" s="103">
        <f t="shared" si="19"/>
        <v>3000000</v>
      </c>
      <c r="I116" s="103">
        <f t="shared" si="19"/>
        <v>3000000</v>
      </c>
      <c r="J116" s="103">
        <f t="shared" si="19"/>
        <v>0</v>
      </c>
    </row>
    <row r="117" spans="1:10">
      <c r="A117" s="104" t="s">
        <v>48</v>
      </c>
      <c r="B117" s="33" t="s">
        <v>49</v>
      </c>
      <c r="C117" s="36" t="s">
        <v>279</v>
      </c>
      <c r="D117" s="37">
        <v>3000000</v>
      </c>
      <c r="E117" s="37">
        <v>3000000</v>
      </c>
      <c r="F117" s="36" t="s">
        <v>0</v>
      </c>
      <c r="G117" s="37">
        <v>450000</v>
      </c>
      <c r="H117" s="37">
        <v>3000000</v>
      </c>
      <c r="I117" s="37">
        <v>3000000</v>
      </c>
      <c r="J117" s="37">
        <v>0</v>
      </c>
    </row>
    <row r="118" spans="1:10" hidden="1">
      <c r="A118" s="96" t="s">
        <v>214</v>
      </c>
      <c r="B118" s="97" t="s">
        <v>215</v>
      </c>
      <c r="C118" s="98" t="s">
        <v>279</v>
      </c>
      <c r="D118" s="99">
        <f>SUM(D119)</f>
        <v>0</v>
      </c>
      <c r="E118" s="99">
        <f>SUM(E119)</f>
        <v>0</v>
      </c>
      <c r="F118" s="98" t="s">
        <v>0</v>
      </c>
      <c r="G118" s="99">
        <f t="shared" ref="G118:J119" si="20">G119</f>
        <v>0</v>
      </c>
      <c r="H118" s="99">
        <f t="shared" si="20"/>
        <v>0</v>
      </c>
      <c r="I118" s="99">
        <f t="shared" si="20"/>
        <v>0</v>
      </c>
      <c r="J118" s="99">
        <f t="shared" si="20"/>
        <v>0</v>
      </c>
    </row>
    <row r="119" spans="1:10" hidden="1">
      <c r="A119" s="100" t="s">
        <v>208</v>
      </c>
      <c r="B119" s="101" t="s">
        <v>209</v>
      </c>
      <c r="C119" s="102" t="s">
        <v>279</v>
      </c>
      <c r="D119" s="103">
        <f>SUM(D120)</f>
        <v>0</v>
      </c>
      <c r="E119" s="103">
        <f>SUM(E120)</f>
        <v>0</v>
      </c>
      <c r="F119" s="102" t="s">
        <v>0</v>
      </c>
      <c r="G119" s="103">
        <f t="shared" si="20"/>
        <v>0</v>
      </c>
      <c r="H119" s="103">
        <f t="shared" si="20"/>
        <v>0</v>
      </c>
      <c r="I119" s="103">
        <f t="shared" si="20"/>
        <v>0</v>
      </c>
      <c r="J119" s="103">
        <f t="shared" si="20"/>
        <v>0</v>
      </c>
    </row>
    <row r="120" spans="1:10" hidden="1">
      <c r="A120" s="104" t="s">
        <v>210</v>
      </c>
      <c r="B120" s="33" t="s">
        <v>211</v>
      </c>
      <c r="C120" s="36" t="s">
        <v>279</v>
      </c>
      <c r="D120" s="37">
        <v>0</v>
      </c>
      <c r="E120" s="37">
        <v>0</v>
      </c>
      <c r="F120" s="36" t="s">
        <v>0</v>
      </c>
      <c r="G120" s="37">
        <v>0</v>
      </c>
      <c r="H120" s="37">
        <v>0</v>
      </c>
      <c r="I120" s="37">
        <v>0</v>
      </c>
      <c r="J120" s="37">
        <v>0</v>
      </c>
    </row>
    <row r="121" spans="1:10" hidden="1">
      <c r="A121" s="96" t="s">
        <v>216</v>
      </c>
      <c r="B121" s="97" t="s">
        <v>217</v>
      </c>
      <c r="C121" s="98" t="s">
        <v>280</v>
      </c>
      <c r="D121" s="99">
        <f>SUM(D122)</f>
        <v>2000000</v>
      </c>
      <c r="E121" s="99">
        <f>SUM(E122)</f>
        <v>2000000</v>
      </c>
      <c r="F121" s="98" t="s">
        <v>0</v>
      </c>
      <c r="G121" s="99">
        <f t="shared" ref="G121:J122" si="21">G122</f>
        <v>0</v>
      </c>
      <c r="H121" s="99">
        <f t="shared" si="21"/>
        <v>0</v>
      </c>
      <c r="I121" s="99">
        <f t="shared" si="21"/>
        <v>0</v>
      </c>
      <c r="J121" s="99">
        <f t="shared" si="21"/>
        <v>0</v>
      </c>
    </row>
    <row r="122" spans="1:10" hidden="1">
      <c r="A122" s="100" t="s">
        <v>78</v>
      </c>
      <c r="B122" s="101" t="s">
        <v>79</v>
      </c>
      <c r="C122" s="102" t="s">
        <v>280</v>
      </c>
      <c r="D122" s="103">
        <f>SUM(D123)</f>
        <v>2000000</v>
      </c>
      <c r="E122" s="103">
        <f>SUM(E123)</f>
        <v>2000000</v>
      </c>
      <c r="F122" s="102" t="s">
        <v>0</v>
      </c>
      <c r="G122" s="103">
        <f t="shared" si="21"/>
        <v>0</v>
      </c>
      <c r="H122" s="103">
        <f t="shared" si="21"/>
        <v>0</v>
      </c>
      <c r="I122" s="103">
        <f t="shared" si="21"/>
        <v>0</v>
      </c>
      <c r="J122" s="103">
        <f t="shared" si="21"/>
        <v>0</v>
      </c>
    </row>
    <row r="123" spans="1:10" hidden="1">
      <c r="A123" s="104" t="s">
        <v>80</v>
      </c>
      <c r="B123" s="33" t="s">
        <v>81</v>
      </c>
      <c r="C123" s="36" t="s">
        <v>280</v>
      </c>
      <c r="D123" s="37">
        <v>2000000</v>
      </c>
      <c r="E123" s="37">
        <v>2000000</v>
      </c>
      <c r="F123" s="36" t="s">
        <v>0</v>
      </c>
      <c r="G123" s="37">
        <v>0</v>
      </c>
      <c r="H123" s="37">
        <v>0</v>
      </c>
      <c r="I123" s="37">
        <v>0</v>
      </c>
      <c r="J123" s="37">
        <v>0</v>
      </c>
    </row>
    <row r="124" spans="1:10">
      <c r="A124" s="96" t="s">
        <v>218</v>
      </c>
      <c r="B124" s="97" t="s">
        <v>219</v>
      </c>
      <c r="C124" s="98" t="s">
        <v>279</v>
      </c>
      <c r="D124" s="99">
        <f>D125</f>
        <v>90500000</v>
      </c>
      <c r="E124" s="99">
        <f>E125</f>
        <v>90188421</v>
      </c>
      <c r="F124" s="98" t="s">
        <v>0</v>
      </c>
      <c r="G124" s="99">
        <f t="shared" ref="G124:J125" si="22">G125</f>
        <v>0</v>
      </c>
      <c r="H124" s="99">
        <f t="shared" si="22"/>
        <v>40000000</v>
      </c>
      <c r="I124" s="99">
        <f t="shared" si="22"/>
        <v>70000000</v>
      </c>
      <c r="J124" s="99">
        <f t="shared" si="22"/>
        <v>100000000</v>
      </c>
    </row>
    <row r="125" spans="1:10">
      <c r="A125" s="100" t="s">
        <v>208</v>
      </c>
      <c r="B125" s="101" t="s">
        <v>209</v>
      </c>
      <c r="C125" s="102" t="s">
        <v>279</v>
      </c>
      <c r="D125" s="103">
        <f>D126</f>
        <v>90500000</v>
      </c>
      <c r="E125" s="103">
        <f>E126</f>
        <v>90188421</v>
      </c>
      <c r="F125" s="102" t="s">
        <v>0</v>
      </c>
      <c r="G125" s="103">
        <f t="shared" si="22"/>
        <v>0</v>
      </c>
      <c r="H125" s="103">
        <f t="shared" si="22"/>
        <v>40000000</v>
      </c>
      <c r="I125" s="103">
        <f t="shared" si="22"/>
        <v>70000000</v>
      </c>
      <c r="J125" s="103">
        <f t="shared" si="22"/>
        <v>100000000</v>
      </c>
    </row>
    <row r="126" spans="1:10">
      <c r="A126" s="104" t="s">
        <v>210</v>
      </c>
      <c r="B126" s="33" t="s">
        <v>211</v>
      </c>
      <c r="C126" s="36" t="s">
        <v>279</v>
      </c>
      <c r="D126" s="37">
        <v>90500000</v>
      </c>
      <c r="E126" s="37">
        <v>90188421</v>
      </c>
      <c r="F126" s="36" t="s">
        <v>0</v>
      </c>
      <c r="G126" s="37">
        <v>0</v>
      </c>
      <c r="H126" s="37">
        <v>40000000</v>
      </c>
      <c r="I126" s="37">
        <v>70000000</v>
      </c>
      <c r="J126" s="37">
        <v>100000000</v>
      </c>
    </row>
    <row r="127" spans="1:10">
      <c r="A127" s="96" t="s">
        <v>220</v>
      </c>
      <c r="B127" s="97" t="s">
        <v>221</v>
      </c>
      <c r="C127" s="98" t="s">
        <v>279</v>
      </c>
      <c r="D127" s="99">
        <f>SUM(D128)</f>
        <v>313396033</v>
      </c>
      <c r="E127" s="99">
        <f>SUM(E128)</f>
        <v>311554397.00999999</v>
      </c>
      <c r="F127" s="98" t="s">
        <v>0</v>
      </c>
      <c r="G127" s="99">
        <f t="shared" ref="G127:J127" si="23">G128</f>
        <v>110158800</v>
      </c>
      <c r="H127" s="99">
        <f>H128</f>
        <v>891065488</v>
      </c>
      <c r="I127" s="99">
        <f t="shared" si="23"/>
        <v>457732155</v>
      </c>
      <c r="J127" s="99">
        <f t="shared" si="23"/>
        <v>0</v>
      </c>
    </row>
    <row r="128" spans="1:10">
      <c r="A128" s="100" t="s">
        <v>208</v>
      </c>
      <c r="B128" s="101" t="s">
        <v>209</v>
      </c>
      <c r="C128" s="102" t="s">
        <v>279</v>
      </c>
      <c r="D128" s="103">
        <f>SUM(D129)</f>
        <v>313396033</v>
      </c>
      <c r="E128" s="103">
        <f>SUM(E129)</f>
        <v>311554397.00999999</v>
      </c>
      <c r="F128" s="102" t="s">
        <v>0</v>
      </c>
      <c r="G128" s="103">
        <f>G129</f>
        <v>110158800</v>
      </c>
      <c r="H128" s="103">
        <f>H129+H130</f>
        <v>891065488</v>
      </c>
      <c r="I128" s="103">
        <f t="shared" ref="I128:J128" si="24">I129+I130</f>
        <v>457732155</v>
      </c>
      <c r="J128" s="103">
        <f t="shared" si="24"/>
        <v>0</v>
      </c>
    </row>
    <row r="129" spans="1:10">
      <c r="A129" s="104" t="s">
        <v>210</v>
      </c>
      <c r="B129" s="33" t="s">
        <v>211</v>
      </c>
      <c r="C129" s="36" t="s">
        <v>279</v>
      </c>
      <c r="D129" s="37">
        <v>313396033</v>
      </c>
      <c r="E129" s="37">
        <v>311554397.00999999</v>
      </c>
      <c r="F129" s="36" t="s">
        <v>0</v>
      </c>
      <c r="G129" s="37">
        <v>110158800</v>
      </c>
      <c r="H129" s="37">
        <v>670000000</v>
      </c>
      <c r="I129" s="37">
        <v>375000000</v>
      </c>
      <c r="J129" s="37">
        <v>0</v>
      </c>
    </row>
    <row r="130" spans="1:10">
      <c r="A130" s="263">
        <v>5445</v>
      </c>
      <c r="B130" s="7" t="s">
        <v>411</v>
      </c>
      <c r="C130" s="36"/>
      <c r="D130" s="37">
        <v>0</v>
      </c>
      <c r="E130" s="37">
        <v>0</v>
      </c>
      <c r="F130" s="36" t="s">
        <v>0</v>
      </c>
      <c r="G130" s="37">
        <v>0</v>
      </c>
      <c r="H130" s="206">
        <v>221065488</v>
      </c>
      <c r="I130" s="206">
        <v>82732155</v>
      </c>
      <c r="J130" s="37">
        <v>0</v>
      </c>
    </row>
    <row r="131" spans="1:10" hidden="1">
      <c r="A131" s="96" t="s">
        <v>222</v>
      </c>
      <c r="B131" s="97" t="s">
        <v>223</v>
      </c>
      <c r="C131" s="98" t="s">
        <v>280</v>
      </c>
      <c r="D131" s="99">
        <f>SUM(D132)</f>
        <v>260000</v>
      </c>
      <c r="E131" s="99">
        <f>SUM(E132)</f>
        <v>195048.52</v>
      </c>
      <c r="F131" s="98" t="s">
        <v>0</v>
      </c>
      <c r="G131" s="99">
        <f>G132</f>
        <v>0</v>
      </c>
      <c r="H131" s="99">
        <f>H132</f>
        <v>0</v>
      </c>
      <c r="I131" s="99">
        <f>I132</f>
        <v>0</v>
      </c>
      <c r="J131" s="99">
        <f>J132</f>
        <v>0</v>
      </c>
    </row>
    <row r="132" spans="1:10" ht="15" hidden="1" customHeight="1">
      <c r="A132" s="100" t="s">
        <v>34</v>
      </c>
      <c r="B132" s="101" t="s">
        <v>35</v>
      </c>
      <c r="C132" s="102" t="s">
        <v>280</v>
      </c>
      <c r="D132" s="103">
        <f>SUM(D133:D135)</f>
        <v>260000</v>
      </c>
      <c r="E132" s="103">
        <f>SUM(E133:E135)</f>
        <v>195048.52</v>
      </c>
      <c r="F132" s="102" t="s">
        <v>0</v>
      </c>
      <c r="G132" s="103">
        <f>G133+G134+G135</f>
        <v>0</v>
      </c>
      <c r="H132" s="103">
        <f>H133+H134+H135</f>
        <v>0</v>
      </c>
      <c r="I132" s="103">
        <f>I133+I134+I135</f>
        <v>0</v>
      </c>
      <c r="J132" s="103">
        <f>J133+J134+J135</f>
        <v>0</v>
      </c>
    </row>
    <row r="133" spans="1:10" hidden="1">
      <c r="A133" s="104" t="s">
        <v>40</v>
      </c>
      <c r="B133" s="33" t="s">
        <v>41</v>
      </c>
      <c r="C133" s="36" t="s">
        <v>280</v>
      </c>
      <c r="D133" s="37">
        <v>50000</v>
      </c>
      <c r="E133" s="37">
        <v>0</v>
      </c>
      <c r="F133" s="36" t="s">
        <v>0</v>
      </c>
      <c r="G133" s="37">
        <v>0</v>
      </c>
      <c r="H133" s="37">
        <v>0</v>
      </c>
      <c r="I133" s="37">
        <v>0</v>
      </c>
      <c r="J133" s="37">
        <v>0</v>
      </c>
    </row>
    <row r="134" spans="1:10" hidden="1">
      <c r="A134" s="104" t="s">
        <v>48</v>
      </c>
      <c r="B134" s="33" t="s">
        <v>49</v>
      </c>
      <c r="C134" s="36" t="s">
        <v>280</v>
      </c>
      <c r="D134" s="37">
        <v>200000</v>
      </c>
      <c r="E134" s="37">
        <v>195048.52</v>
      </c>
      <c r="F134" s="36" t="s">
        <v>0</v>
      </c>
      <c r="G134" s="37">
        <v>0</v>
      </c>
      <c r="H134" s="37">
        <v>0</v>
      </c>
      <c r="I134" s="37">
        <v>0</v>
      </c>
      <c r="J134" s="37">
        <v>0</v>
      </c>
    </row>
    <row r="135" spans="1:10" hidden="1">
      <c r="A135" s="104" t="s">
        <v>52</v>
      </c>
      <c r="B135" s="33" t="s">
        <v>53</v>
      </c>
      <c r="C135" s="36" t="s">
        <v>280</v>
      </c>
      <c r="D135" s="37">
        <v>10000</v>
      </c>
      <c r="E135" s="37">
        <v>0</v>
      </c>
      <c r="F135" s="36" t="s">
        <v>0</v>
      </c>
      <c r="G135" s="37">
        <v>0</v>
      </c>
      <c r="H135" s="37">
        <v>0</v>
      </c>
      <c r="I135" s="37">
        <v>0</v>
      </c>
      <c r="J135" s="37">
        <v>0</v>
      </c>
    </row>
    <row r="136" spans="1:10">
      <c r="A136" s="96" t="s">
        <v>224</v>
      </c>
      <c r="B136" s="97" t="s">
        <v>225</v>
      </c>
      <c r="C136" s="98" t="s">
        <v>280</v>
      </c>
      <c r="D136" s="99">
        <f>SUM(D137)+D139+D143</f>
        <v>3010000</v>
      </c>
      <c r="E136" s="99">
        <f>SUM(E137)+E139+E143</f>
        <v>2878179.13</v>
      </c>
      <c r="F136" s="98" t="s">
        <v>0</v>
      </c>
      <c r="G136" s="99">
        <f>G137+G139+G143</f>
        <v>0</v>
      </c>
      <c r="H136" s="99">
        <f>H137+H139+H143</f>
        <v>2000000</v>
      </c>
      <c r="I136" s="99">
        <f>I137+I139+I143</f>
        <v>2000000</v>
      </c>
      <c r="J136" s="99">
        <f>J137+J139+J143</f>
        <v>2000000</v>
      </c>
    </row>
    <row r="137" spans="1:10">
      <c r="A137" s="100" t="s">
        <v>16</v>
      </c>
      <c r="B137" s="101" t="s">
        <v>17</v>
      </c>
      <c r="C137" s="102" t="s">
        <v>280</v>
      </c>
      <c r="D137" s="103">
        <f>SUM(D138)</f>
        <v>10000</v>
      </c>
      <c r="E137" s="103">
        <f>SUM(E138)</f>
        <v>9855</v>
      </c>
      <c r="F137" s="102" t="s">
        <v>0</v>
      </c>
      <c r="G137" s="103">
        <f>G138</f>
        <v>0</v>
      </c>
      <c r="H137" s="103">
        <f>H138</f>
        <v>0</v>
      </c>
      <c r="I137" s="103">
        <f>I138</f>
        <v>0</v>
      </c>
      <c r="J137" s="103">
        <f>J138</f>
        <v>0</v>
      </c>
    </row>
    <row r="138" spans="1:10">
      <c r="A138" s="104" t="s">
        <v>22</v>
      </c>
      <c r="B138" s="33" t="s">
        <v>23</v>
      </c>
      <c r="C138" s="36" t="s">
        <v>280</v>
      </c>
      <c r="D138" s="37">
        <v>10000</v>
      </c>
      <c r="E138" s="37">
        <v>9855</v>
      </c>
      <c r="F138" s="36" t="s">
        <v>0</v>
      </c>
      <c r="G138" s="37">
        <v>0</v>
      </c>
      <c r="H138" s="37">
        <v>0</v>
      </c>
      <c r="I138" s="37">
        <v>0</v>
      </c>
      <c r="J138" s="37">
        <v>0</v>
      </c>
    </row>
    <row r="139" spans="1:10">
      <c r="A139" s="100" t="s">
        <v>34</v>
      </c>
      <c r="B139" s="101" t="s">
        <v>35</v>
      </c>
      <c r="C139" s="102" t="s">
        <v>280</v>
      </c>
      <c r="D139" s="103">
        <f>SUM(D140:D142)</f>
        <v>950000</v>
      </c>
      <c r="E139" s="103">
        <f>SUM(E140:E142)</f>
        <v>924056.34</v>
      </c>
      <c r="F139" s="102" t="s">
        <v>0</v>
      </c>
      <c r="G139" s="103">
        <f>G140+G141+G142</f>
        <v>0</v>
      </c>
      <c r="H139" s="103">
        <f>H140+H141+H142</f>
        <v>0</v>
      </c>
      <c r="I139" s="103">
        <f>I140+I141+I142</f>
        <v>0</v>
      </c>
      <c r="J139" s="103">
        <f>J140+J141+J142</f>
        <v>0</v>
      </c>
    </row>
    <row r="140" spans="1:10">
      <c r="A140" s="104" t="s">
        <v>44</v>
      </c>
      <c r="B140" s="33" t="s">
        <v>45</v>
      </c>
      <c r="C140" s="106" t="s">
        <v>280</v>
      </c>
      <c r="D140" s="107">
        <v>0</v>
      </c>
      <c r="E140" s="107">
        <v>21405</v>
      </c>
      <c r="F140" s="106" t="s">
        <v>0</v>
      </c>
      <c r="G140" s="107">
        <v>0</v>
      </c>
      <c r="H140" s="107">
        <v>0</v>
      </c>
      <c r="I140" s="107">
        <v>0</v>
      </c>
      <c r="J140" s="107">
        <v>0</v>
      </c>
    </row>
    <row r="141" spans="1:10">
      <c r="A141" s="104" t="s">
        <v>48</v>
      </c>
      <c r="B141" s="33" t="s">
        <v>49</v>
      </c>
      <c r="C141" s="36" t="s">
        <v>280</v>
      </c>
      <c r="D141" s="37">
        <v>900000</v>
      </c>
      <c r="E141" s="37">
        <v>843792.34</v>
      </c>
      <c r="F141" s="36" t="s">
        <v>0</v>
      </c>
      <c r="G141" s="37">
        <v>0</v>
      </c>
      <c r="H141" s="37">
        <v>0</v>
      </c>
      <c r="I141" s="37">
        <v>0</v>
      </c>
      <c r="J141" s="37">
        <v>0</v>
      </c>
    </row>
    <row r="142" spans="1:10">
      <c r="A142" s="104" t="s">
        <v>52</v>
      </c>
      <c r="B142" s="33" t="s">
        <v>53</v>
      </c>
      <c r="C142" s="36" t="s">
        <v>280</v>
      </c>
      <c r="D142" s="37">
        <v>50000</v>
      </c>
      <c r="E142" s="37">
        <v>58859</v>
      </c>
      <c r="F142" s="36" t="s">
        <v>0</v>
      </c>
      <c r="G142" s="37">
        <v>0</v>
      </c>
      <c r="H142" s="37">
        <v>0</v>
      </c>
      <c r="I142" s="37">
        <v>0</v>
      </c>
      <c r="J142" s="37">
        <v>0</v>
      </c>
    </row>
    <row r="143" spans="1:10">
      <c r="A143" s="100" t="s">
        <v>57</v>
      </c>
      <c r="B143" s="101" t="s">
        <v>58</v>
      </c>
      <c r="C143" s="102" t="s">
        <v>280</v>
      </c>
      <c r="D143" s="103">
        <f>SUM(D144)</f>
        <v>2050000</v>
      </c>
      <c r="E143" s="103">
        <f>SUM(E144)</f>
        <v>1944267.79</v>
      </c>
      <c r="F143" s="102" t="s">
        <v>0</v>
      </c>
      <c r="G143" s="103">
        <f>G144</f>
        <v>0</v>
      </c>
      <c r="H143" s="103">
        <f>H144</f>
        <v>2000000</v>
      </c>
      <c r="I143" s="103">
        <f>I144</f>
        <v>2000000</v>
      </c>
      <c r="J143" s="103">
        <f>J144</f>
        <v>2000000</v>
      </c>
    </row>
    <row r="144" spans="1:10">
      <c r="A144" s="124" t="s">
        <v>65</v>
      </c>
      <c r="B144" s="54" t="s">
        <v>66</v>
      </c>
      <c r="C144" s="55" t="s">
        <v>280</v>
      </c>
      <c r="D144" s="15">
        <v>2050000</v>
      </c>
      <c r="E144" s="15">
        <v>1944267.79</v>
      </c>
      <c r="F144" s="19" t="s">
        <v>0</v>
      </c>
      <c r="G144" s="15">
        <v>0</v>
      </c>
      <c r="H144" s="15">
        <v>2000000</v>
      </c>
      <c r="I144" s="15">
        <v>2000000</v>
      </c>
      <c r="J144" s="15">
        <v>2000000</v>
      </c>
    </row>
    <row r="145" spans="1:10" ht="25.5" customHeight="1">
      <c r="A145" s="277" t="s">
        <v>331</v>
      </c>
      <c r="B145" s="278"/>
      <c r="C145" s="279"/>
      <c r="D145" s="165">
        <f>D146+D150+D160+D163+D170+D177+D182+D187+D194</f>
        <v>155851793</v>
      </c>
      <c r="E145" s="165">
        <f>E146+E150+E160+E163+E170+E177+E182+E187+E194</f>
        <v>103983709.12999998</v>
      </c>
      <c r="F145" s="165"/>
      <c r="G145" s="165">
        <f>G146+G150+G160+G163+G170+G177+G182+G187+G194</f>
        <v>87850000</v>
      </c>
      <c r="H145" s="165">
        <f>H146+H150+H160+H163+H170+H177+H182+H187+H194</f>
        <v>69095500</v>
      </c>
      <c r="I145" s="165">
        <f>I146+I150+I160+I163+I170+I177+I182+I187+I194</f>
        <v>28060000</v>
      </c>
      <c r="J145" s="165">
        <f>J146+J150+J160+J163+J170+J177+J182+J187+J194</f>
        <v>8060000</v>
      </c>
    </row>
    <row r="146" spans="1:10" hidden="1">
      <c r="A146" s="96" t="s">
        <v>226</v>
      </c>
      <c r="B146" s="97" t="s">
        <v>227</v>
      </c>
      <c r="C146" s="98" t="s">
        <v>281</v>
      </c>
      <c r="D146" s="99">
        <f>D147</f>
        <v>1417000</v>
      </c>
      <c r="E146" s="99">
        <f>E147</f>
        <v>0</v>
      </c>
      <c r="F146" s="98"/>
      <c r="G146" s="99">
        <f>G147</f>
        <v>1417000</v>
      </c>
      <c r="H146" s="99">
        <f>H147</f>
        <v>0</v>
      </c>
      <c r="I146" s="99">
        <f>I147</f>
        <v>0</v>
      </c>
      <c r="J146" s="99">
        <f>J147</f>
        <v>0</v>
      </c>
    </row>
    <row r="147" spans="1:10" hidden="1">
      <c r="A147" s="100" t="s">
        <v>78</v>
      </c>
      <c r="B147" s="101" t="s">
        <v>79</v>
      </c>
      <c r="C147" s="102" t="s">
        <v>281</v>
      </c>
      <c r="D147" s="103">
        <f>D148+D149</f>
        <v>1417000</v>
      </c>
      <c r="E147" s="103">
        <f>E148+E149</f>
        <v>0</v>
      </c>
      <c r="F147" s="102" t="s">
        <v>0</v>
      </c>
      <c r="G147" s="103">
        <f>G148+G149</f>
        <v>1417000</v>
      </c>
      <c r="H147" s="103">
        <f>H148+H149</f>
        <v>0</v>
      </c>
      <c r="I147" s="103">
        <f>I148+I149</f>
        <v>0</v>
      </c>
      <c r="J147" s="103">
        <f>J148+J149</f>
        <v>0</v>
      </c>
    </row>
    <row r="148" spans="1:10" hidden="1">
      <c r="A148" s="104" t="s">
        <v>80</v>
      </c>
      <c r="B148" s="33" t="s">
        <v>81</v>
      </c>
      <c r="C148" s="36" t="s">
        <v>281</v>
      </c>
      <c r="D148" s="37">
        <v>1017000</v>
      </c>
      <c r="E148" s="37">
        <v>0</v>
      </c>
      <c r="F148" s="36" t="s">
        <v>0</v>
      </c>
      <c r="G148" s="37">
        <v>1017000</v>
      </c>
      <c r="H148" s="37">
        <v>0</v>
      </c>
      <c r="I148" s="37">
        <v>0</v>
      </c>
      <c r="J148" s="37">
        <v>0</v>
      </c>
    </row>
    <row r="149" spans="1:10" hidden="1">
      <c r="A149" s="105" t="s">
        <v>80</v>
      </c>
      <c r="B149" s="38" t="s">
        <v>81</v>
      </c>
      <c r="C149" s="39" t="s">
        <v>281</v>
      </c>
      <c r="D149" s="40">
        <v>400000</v>
      </c>
      <c r="E149" s="40">
        <v>0</v>
      </c>
      <c r="F149" s="39" t="s">
        <v>325</v>
      </c>
      <c r="G149" s="40">
        <v>400000</v>
      </c>
      <c r="H149" s="40">
        <v>0</v>
      </c>
      <c r="I149" s="40">
        <v>0</v>
      </c>
      <c r="J149" s="40">
        <v>0</v>
      </c>
    </row>
    <row r="150" spans="1:10">
      <c r="A150" s="96" t="s">
        <v>228</v>
      </c>
      <c r="B150" s="97" t="s">
        <v>229</v>
      </c>
      <c r="C150" s="98" t="s">
        <v>280</v>
      </c>
      <c r="D150" s="99">
        <f>D151+D155+D158</f>
        <v>11344793</v>
      </c>
      <c r="E150" s="99">
        <f>E151+E155+E158</f>
        <v>7277846.9900000002</v>
      </c>
      <c r="F150" s="98"/>
      <c r="G150" s="99">
        <f>G151+G155+G158</f>
        <v>4300000</v>
      </c>
      <c r="H150" s="99">
        <f>H151+H155+H158</f>
        <v>6925000</v>
      </c>
      <c r="I150" s="99">
        <f>I151+I155+I158</f>
        <v>6850000</v>
      </c>
      <c r="J150" s="99">
        <f>J151+J155+J158</f>
        <v>6850000</v>
      </c>
    </row>
    <row r="151" spans="1:10">
      <c r="A151" s="100" t="s">
        <v>34</v>
      </c>
      <c r="B151" s="101" t="s">
        <v>35</v>
      </c>
      <c r="C151" s="102" t="s">
        <v>280</v>
      </c>
      <c r="D151" s="103">
        <f>SUM(D152:D154)</f>
        <v>1844793</v>
      </c>
      <c r="E151" s="103">
        <f t="shared" ref="E151:J151" si="25">SUM(E152:E154)</f>
        <v>1287865.28</v>
      </c>
      <c r="F151" s="103"/>
      <c r="G151" s="103">
        <f t="shared" si="25"/>
        <v>1600000</v>
      </c>
      <c r="H151" s="103">
        <f>SUM(H152:H154)</f>
        <v>4925000</v>
      </c>
      <c r="I151" s="103">
        <f t="shared" si="25"/>
        <v>5350000</v>
      </c>
      <c r="J151" s="103">
        <f t="shared" si="25"/>
        <v>5350000</v>
      </c>
    </row>
    <row r="152" spans="1:10">
      <c r="A152" s="104" t="s">
        <v>48</v>
      </c>
      <c r="B152" s="33" t="s">
        <v>49</v>
      </c>
      <c r="C152" s="36" t="s">
        <v>280</v>
      </c>
      <c r="D152" s="37">
        <v>500000</v>
      </c>
      <c r="E152" s="37">
        <v>430000</v>
      </c>
      <c r="F152" s="36" t="s">
        <v>0</v>
      </c>
      <c r="G152" s="37">
        <v>0</v>
      </c>
      <c r="H152" s="37">
        <v>4000000</v>
      </c>
      <c r="I152" s="37">
        <v>5000000</v>
      </c>
      <c r="J152" s="37">
        <v>5000000</v>
      </c>
    </row>
    <row r="153" spans="1:10">
      <c r="A153" s="105" t="s">
        <v>48</v>
      </c>
      <c r="B153" s="38" t="s">
        <v>49</v>
      </c>
      <c r="C153" s="39" t="s">
        <v>280</v>
      </c>
      <c r="D153" s="40">
        <v>1069793</v>
      </c>
      <c r="E153" s="40">
        <v>639896.25</v>
      </c>
      <c r="F153" s="39" t="s">
        <v>320</v>
      </c>
      <c r="G153" s="40">
        <v>1500000</v>
      </c>
      <c r="H153" s="40">
        <v>625000</v>
      </c>
      <c r="I153" s="40"/>
      <c r="J153" s="40"/>
    </row>
    <row r="154" spans="1:10">
      <c r="A154" s="104" t="s">
        <v>50</v>
      </c>
      <c r="B154" s="33" t="s">
        <v>51</v>
      </c>
      <c r="C154" s="36" t="s">
        <v>280</v>
      </c>
      <c r="D154" s="37">
        <v>275000</v>
      </c>
      <c r="E154" s="37">
        <v>217969.03</v>
      </c>
      <c r="F154" s="36" t="s">
        <v>0</v>
      </c>
      <c r="G154" s="37">
        <v>100000</v>
      </c>
      <c r="H154" s="37">
        <v>300000</v>
      </c>
      <c r="I154" s="37">
        <v>350000</v>
      </c>
      <c r="J154" s="37">
        <v>350000</v>
      </c>
    </row>
    <row r="155" spans="1:10">
      <c r="A155" s="100" t="s">
        <v>57</v>
      </c>
      <c r="B155" s="101" t="s">
        <v>58</v>
      </c>
      <c r="C155" s="102" t="s">
        <v>280</v>
      </c>
      <c r="D155" s="103">
        <f>D156+D157</f>
        <v>5500000</v>
      </c>
      <c r="E155" s="103">
        <f>E156+E157</f>
        <v>1989981.71</v>
      </c>
      <c r="F155" s="102"/>
      <c r="G155" s="103">
        <f>G156+G157</f>
        <v>2700000</v>
      </c>
      <c r="H155" s="103">
        <f>H156+H157</f>
        <v>2000000</v>
      </c>
      <c r="I155" s="103">
        <f>I156+I157</f>
        <v>1500000</v>
      </c>
      <c r="J155" s="103">
        <f>J156+J157</f>
        <v>1500000</v>
      </c>
    </row>
    <row r="156" spans="1:10">
      <c r="A156" s="105">
        <v>3291</v>
      </c>
      <c r="B156" s="38" t="s">
        <v>60</v>
      </c>
      <c r="C156" s="39" t="s">
        <v>280</v>
      </c>
      <c r="D156" s="40">
        <v>5000000</v>
      </c>
      <c r="E156" s="40">
        <v>1490016.52</v>
      </c>
      <c r="F156" s="39" t="s">
        <v>261</v>
      </c>
      <c r="G156" s="40">
        <v>2000000</v>
      </c>
      <c r="H156" s="40">
        <v>1500000</v>
      </c>
      <c r="I156" s="40">
        <v>1000000</v>
      </c>
      <c r="J156" s="40">
        <v>1000000</v>
      </c>
    </row>
    <row r="157" spans="1:10">
      <c r="A157" s="104" t="s">
        <v>65</v>
      </c>
      <c r="B157" s="33" t="s">
        <v>66</v>
      </c>
      <c r="C157" s="36" t="s">
        <v>280</v>
      </c>
      <c r="D157" s="37">
        <v>500000</v>
      </c>
      <c r="E157" s="37">
        <v>499965.19</v>
      </c>
      <c r="F157" s="36" t="s">
        <v>0</v>
      </c>
      <c r="G157" s="37">
        <v>700000</v>
      </c>
      <c r="H157" s="37">
        <v>500000</v>
      </c>
      <c r="I157" s="37">
        <v>500000</v>
      </c>
      <c r="J157" s="37">
        <v>500000</v>
      </c>
    </row>
    <row r="158" spans="1:10">
      <c r="A158" s="100" t="s">
        <v>78</v>
      </c>
      <c r="B158" s="101" t="s">
        <v>79</v>
      </c>
      <c r="C158" s="102" t="s">
        <v>280</v>
      </c>
      <c r="D158" s="103">
        <f>SUM(D159)</f>
        <v>4000000</v>
      </c>
      <c r="E158" s="103">
        <f>SUM(E159)</f>
        <v>4000000</v>
      </c>
      <c r="F158" s="102" t="s">
        <v>0</v>
      </c>
      <c r="G158" s="103">
        <f>G159</f>
        <v>0</v>
      </c>
      <c r="H158" s="103">
        <f>H159</f>
        <v>0</v>
      </c>
      <c r="I158" s="103">
        <f>I159</f>
        <v>0</v>
      </c>
      <c r="J158" s="103">
        <f>J159</f>
        <v>0</v>
      </c>
    </row>
    <row r="159" spans="1:10">
      <c r="A159" s="104" t="s">
        <v>80</v>
      </c>
      <c r="B159" s="33" t="s">
        <v>81</v>
      </c>
      <c r="C159" s="36" t="s">
        <v>280</v>
      </c>
      <c r="D159" s="37">
        <v>4000000</v>
      </c>
      <c r="E159" s="37">
        <v>4000000</v>
      </c>
      <c r="F159" s="36" t="s">
        <v>0</v>
      </c>
      <c r="G159" s="37">
        <v>0</v>
      </c>
      <c r="H159" s="37">
        <v>0</v>
      </c>
      <c r="I159" s="37">
        <v>0</v>
      </c>
      <c r="J159" s="37">
        <v>0</v>
      </c>
    </row>
    <row r="160" spans="1:10">
      <c r="A160" s="96" t="s">
        <v>318</v>
      </c>
      <c r="B160" s="97" t="s">
        <v>319</v>
      </c>
      <c r="C160" s="98" t="s">
        <v>280</v>
      </c>
      <c r="D160" s="99">
        <f>D161</f>
        <v>110250000</v>
      </c>
      <c r="E160" s="99">
        <f>E161</f>
        <v>66946721.25</v>
      </c>
      <c r="F160" s="98" t="s">
        <v>283</v>
      </c>
      <c r="G160" s="99">
        <f t="shared" ref="G160:J161" si="26">G161</f>
        <v>43500000</v>
      </c>
      <c r="H160" s="99">
        <f t="shared" si="26"/>
        <v>25000000</v>
      </c>
      <c r="I160" s="99">
        <f t="shared" si="26"/>
        <v>20000000</v>
      </c>
      <c r="J160" s="99">
        <f t="shared" si="26"/>
        <v>0</v>
      </c>
    </row>
    <row r="161" spans="1:10">
      <c r="A161" s="100" t="s">
        <v>288</v>
      </c>
      <c r="B161" s="101" t="s">
        <v>289</v>
      </c>
      <c r="C161" s="102" t="s">
        <v>280</v>
      </c>
      <c r="D161" s="103">
        <f>D162</f>
        <v>110250000</v>
      </c>
      <c r="E161" s="103">
        <f>E162</f>
        <v>66946721.25</v>
      </c>
      <c r="F161" s="102" t="s">
        <v>283</v>
      </c>
      <c r="G161" s="103">
        <f t="shared" si="26"/>
        <v>43500000</v>
      </c>
      <c r="H161" s="103">
        <f>H162</f>
        <v>25000000</v>
      </c>
      <c r="I161" s="103">
        <f t="shared" si="26"/>
        <v>20000000</v>
      </c>
      <c r="J161" s="103">
        <f t="shared" si="26"/>
        <v>0</v>
      </c>
    </row>
    <row r="162" spans="1:10">
      <c r="A162" s="105">
        <v>3841</v>
      </c>
      <c r="B162" s="38" t="s">
        <v>290</v>
      </c>
      <c r="C162" s="39" t="s">
        <v>280</v>
      </c>
      <c r="D162" s="40">
        <v>110250000</v>
      </c>
      <c r="E162" s="40">
        <v>66946721.25</v>
      </c>
      <c r="F162" s="39" t="s">
        <v>283</v>
      </c>
      <c r="G162" s="40">
        <v>43500000</v>
      </c>
      <c r="H162" s="40">
        <v>25000000</v>
      </c>
      <c r="I162" s="40">
        <v>20000000</v>
      </c>
      <c r="J162" s="40"/>
    </row>
    <row r="163" spans="1:10">
      <c r="A163" s="96" t="s">
        <v>321</v>
      </c>
      <c r="B163" s="97" t="s">
        <v>322</v>
      </c>
      <c r="C163" s="98" t="s">
        <v>281</v>
      </c>
      <c r="D163" s="99">
        <f>D164+D166+D168</f>
        <v>250000</v>
      </c>
      <c r="E163" s="99">
        <f>E164+E166+E168</f>
        <v>171436.91999999998</v>
      </c>
      <c r="F163" s="98" t="s">
        <v>283</v>
      </c>
      <c r="G163" s="99">
        <f>G164+G166+G168</f>
        <v>230000</v>
      </c>
      <c r="H163" s="99">
        <f>H164+H166+H168</f>
        <v>110000</v>
      </c>
      <c r="I163" s="99">
        <f>I164+I166+I168</f>
        <v>110000</v>
      </c>
      <c r="J163" s="99">
        <f>J164+J166+J168</f>
        <v>110000</v>
      </c>
    </row>
    <row r="164" spans="1:10">
      <c r="A164" s="100" t="s">
        <v>16</v>
      </c>
      <c r="B164" s="101" t="s">
        <v>17</v>
      </c>
      <c r="C164" s="102" t="s">
        <v>281</v>
      </c>
      <c r="D164" s="103">
        <f>D165</f>
        <v>30000</v>
      </c>
      <c r="E164" s="103">
        <f>E165</f>
        <v>16068.98</v>
      </c>
      <c r="F164" s="102" t="s">
        <v>283</v>
      </c>
      <c r="G164" s="103">
        <f>G165</f>
        <v>120000</v>
      </c>
      <c r="H164" s="103">
        <f>H165</f>
        <v>50000</v>
      </c>
      <c r="I164" s="103">
        <f>I165</f>
        <v>50000</v>
      </c>
      <c r="J164" s="103">
        <v>50000</v>
      </c>
    </row>
    <row r="165" spans="1:10">
      <c r="A165" s="105" t="s">
        <v>18</v>
      </c>
      <c r="B165" s="38" t="s">
        <v>19</v>
      </c>
      <c r="C165" s="39" t="s">
        <v>281</v>
      </c>
      <c r="D165" s="40">
        <v>30000</v>
      </c>
      <c r="E165" s="40">
        <v>16068.98</v>
      </c>
      <c r="F165" s="39" t="s">
        <v>283</v>
      </c>
      <c r="G165" s="40">
        <v>120000</v>
      </c>
      <c r="H165" s="40">
        <v>50000</v>
      </c>
      <c r="I165" s="40">
        <v>50000</v>
      </c>
      <c r="J165" s="40">
        <v>50000</v>
      </c>
    </row>
    <row r="166" spans="1:10">
      <c r="A166" s="100" t="s">
        <v>34</v>
      </c>
      <c r="B166" s="101" t="s">
        <v>35</v>
      </c>
      <c r="C166" s="102" t="s">
        <v>281</v>
      </c>
      <c r="D166" s="103">
        <f>D167</f>
        <v>170000</v>
      </c>
      <c r="E166" s="103">
        <f>E167</f>
        <v>95587.44</v>
      </c>
      <c r="F166" s="102" t="s">
        <v>283</v>
      </c>
      <c r="G166" s="103">
        <f>G167</f>
        <v>60000</v>
      </c>
      <c r="H166" s="103">
        <f>H167</f>
        <v>30000</v>
      </c>
      <c r="I166" s="103">
        <f>I167</f>
        <v>30000</v>
      </c>
      <c r="J166" s="103">
        <f>J167</f>
        <v>30000</v>
      </c>
    </row>
    <row r="167" spans="1:10">
      <c r="A167" s="105">
        <v>3237</v>
      </c>
      <c r="B167" s="38" t="s">
        <v>49</v>
      </c>
      <c r="C167" s="39" t="s">
        <v>281</v>
      </c>
      <c r="D167" s="40">
        <v>170000</v>
      </c>
      <c r="E167" s="40">
        <v>95587.44</v>
      </c>
      <c r="F167" s="39" t="s">
        <v>283</v>
      </c>
      <c r="G167" s="40">
        <v>60000</v>
      </c>
      <c r="H167" s="40">
        <v>30000</v>
      </c>
      <c r="I167" s="40">
        <v>30000</v>
      </c>
      <c r="J167" s="40">
        <v>30000</v>
      </c>
    </row>
    <row r="168" spans="1:10">
      <c r="A168" s="100" t="s">
        <v>54</v>
      </c>
      <c r="B168" s="101" t="s">
        <v>55</v>
      </c>
      <c r="C168" s="102" t="s">
        <v>281</v>
      </c>
      <c r="D168" s="103">
        <f>D169</f>
        <v>50000</v>
      </c>
      <c r="E168" s="103">
        <f>E169</f>
        <v>59780.5</v>
      </c>
      <c r="F168" s="102" t="s">
        <v>283</v>
      </c>
      <c r="G168" s="103">
        <f>G169</f>
        <v>50000</v>
      </c>
      <c r="H168" s="103">
        <f>H169</f>
        <v>30000</v>
      </c>
      <c r="I168" s="103">
        <f>I169</f>
        <v>30000</v>
      </c>
      <c r="J168" s="103">
        <f>J169</f>
        <v>30000</v>
      </c>
    </row>
    <row r="169" spans="1:10">
      <c r="A169" s="105" t="s">
        <v>56</v>
      </c>
      <c r="B169" s="38" t="s">
        <v>55</v>
      </c>
      <c r="C169" s="39" t="s">
        <v>281</v>
      </c>
      <c r="D169" s="40">
        <v>50000</v>
      </c>
      <c r="E169" s="40">
        <v>59780.5</v>
      </c>
      <c r="F169" s="39" t="s">
        <v>283</v>
      </c>
      <c r="G169" s="40">
        <v>50000</v>
      </c>
      <c r="H169" s="40">
        <v>30000</v>
      </c>
      <c r="I169" s="40">
        <v>30000</v>
      </c>
      <c r="J169" s="40">
        <v>30000</v>
      </c>
    </row>
    <row r="170" spans="1:10">
      <c r="A170" s="96" t="s">
        <v>323</v>
      </c>
      <c r="B170" s="97" t="s">
        <v>324</v>
      </c>
      <c r="C170" s="98" t="s">
        <v>281</v>
      </c>
      <c r="D170" s="99">
        <f>D171+D173+D175</f>
        <v>130000</v>
      </c>
      <c r="E170" s="99">
        <f>E171+E173+E175</f>
        <v>34705.629999999997</v>
      </c>
      <c r="F170" s="98" t="s">
        <v>283</v>
      </c>
      <c r="G170" s="99">
        <f>G171+G173+G175</f>
        <v>130000</v>
      </c>
      <c r="H170" s="99">
        <f>H171+H173+H175</f>
        <v>100000</v>
      </c>
      <c r="I170" s="99">
        <f>I171+I173+I175</f>
        <v>100000</v>
      </c>
      <c r="J170" s="99">
        <f>J171+J173+J175</f>
        <v>100000</v>
      </c>
    </row>
    <row r="171" spans="1:10">
      <c r="A171" s="100" t="s">
        <v>16</v>
      </c>
      <c r="B171" s="101" t="s">
        <v>17</v>
      </c>
      <c r="C171" s="102" t="s">
        <v>281</v>
      </c>
      <c r="D171" s="103">
        <f>D172</f>
        <v>30000</v>
      </c>
      <c r="E171" s="103">
        <f>E172</f>
        <v>6177.23</v>
      </c>
      <c r="F171" s="102" t="s">
        <v>283</v>
      </c>
      <c r="G171" s="103">
        <f>G172</f>
        <v>50000</v>
      </c>
      <c r="H171" s="103">
        <f>H172</f>
        <v>50000</v>
      </c>
      <c r="I171" s="103">
        <f>I172</f>
        <v>50000</v>
      </c>
      <c r="J171" s="103">
        <f>J172</f>
        <v>50000</v>
      </c>
    </row>
    <row r="172" spans="1:10">
      <c r="A172" s="105" t="s">
        <v>18</v>
      </c>
      <c r="B172" s="38" t="s">
        <v>19</v>
      </c>
      <c r="C172" s="39" t="s">
        <v>281</v>
      </c>
      <c r="D172" s="40">
        <v>30000</v>
      </c>
      <c r="E172" s="40">
        <v>6177.23</v>
      </c>
      <c r="F172" s="39" t="s">
        <v>283</v>
      </c>
      <c r="G172" s="40">
        <v>50000</v>
      </c>
      <c r="H172" s="40">
        <v>50000</v>
      </c>
      <c r="I172" s="40">
        <v>50000</v>
      </c>
      <c r="J172" s="40">
        <v>50000</v>
      </c>
    </row>
    <row r="173" spans="1:10">
      <c r="A173" s="100" t="s">
        <v>34</v>
      </c>
      <c r="B173" s="101" t="s">
        <v>35</v>
      </c>
      <c r="C173" s="102" t="s">
        <v>281</v>
      </c>
      <c r="D173" s="103">
        <f>D174</f>
        <v>50000</v>
      </c>
      <c r="E173" s="103">
        <f>E174</f>
        <v>15360</v>
      </c>
      <c r="F173" s="102" t="s">
        <v>283</v>
      </c>
      <c r="G173" s="103">
        <f>G174</f>
        <v>30000</v>
      </c>
      <c r="H173" s="103">
        <f>H174</f>
        <v>20000</v>
      </c>
      <c r="I173" s="103">
        <f>I174</f>
        <v>20000</v>
      </c>
      <c r="J173" s="103">
        <f>J174</f>
        <v>20000</v>
      </c>
    </row>
    <row r="174" spans="1:10">
      <c r="A174" s="105">
        <v>3237</v>
      </c>
      <c r="B174" s="38" t="s">
        <v>49</v>
      </c>
      <c r="C174" s="39" t="s">
        <v>281</v>
      </c>
      <c r="D174" s="40">
        <v>50000</v>
      </c>
      <c r="E174" s="40">
        <v>15360</v>
      </c>
      <c r="F174" s="39" t="s">
        <v>283</v>
      </c>
      <c r="G174" s="40">
        <v>30000</v>
      </c>
      <c r="H174" s="40">
        <v>20000</v>
      </c>
      <c r="I174" s="40">
        <v>20000</v>
      </c>
      <c r="J174" s="40">
        <v>20000</v>
      </c>
    </row>
    <row r="175" spans="1:10">
      <c r="A175" s="100" t="s">
        <v>54</v>
      </c>
      <c r="B175" s="101" t="s">
        <v>55</v>
      </c>
      <c r="C175" s="102" t="s">
        <v>281</v>
      </c>
      <c r="D175" s="103">
        <f>D176</f>
        <v>50000</v>
      </c>
      <c r="E175" s="103">
        <f>E176</f>
        <v>13168.4</v>
      </c>
      <c r="F175" s="102" t="s">
        <v>283</v>
      </c>
      <c r="G175" s="103">
        <f>G176</f>
        <v>50000</v>
      </c>
      <c r="H175" s="103">
        <f>H176</f>
        <v>30000</v>
      </c>
      <c r="I175" s="103">
        <f>I176</f>
        <v>30000</v>
      </c>
      <c r="J175" s="103">
        <f>J176</f>
        <v>30000</v>
      </c>
    </row>
    <row r="176" spans="1:10">
      <c r="A176" s="105" t="s">
        <v>56</v>
      </c>
      <c r="B176" s="38" t="s">
        <v>55</v>
      </c>
      <c r="C176" s="39" t="s">
        <v>281</v>
      </c>
      <c r="D176" s="40">
        <v>50000</v>
      </c>
      <c r="E176" s="40">
        <v>13168.4</v>
      </c>
      <c r="F176" s="39" t="s">
        <v>283</v>
      </c>
      <c r="G176" s="40">
        <v>50000</v>
      </c>
      <c r="H176" s="40">
        <v>30000</v>
      </c>
      <c r="I176" s="40">
        <v>30000</v>
      </c>
      <c r="J176" s="40">
        <v>30000</v>
      </c>
    </row>
    <row r="177" spans="1:10">
      <c r="A177" s="96" t="s">
        <v>230</v>
      </c>
      <c r="B177" s="97" t="s">
        <v>231</v>
      </c>
      <c r="C177" s="98" t="s">
        <v>281</v>
      </c>
      <c r="D177" s="99">
        <f>D178+D180</f>
        <v>7000000</v>
      </c>
      <c r="E177" s="99">
        <f>E178+E180</f>
        <v>5000000</v>
      </c>
      <c r="F177" s="98" t="s">
        <v>0</v>
      </c>
      <c r="G177" s="99">
        <f>G178+G180</f>
        <v>37860500</v>
      </c>
      <c r="H177" s="99">
        <f>H178+H180</f>
        <v>35860500</v>
      </c>
      <c r="I177" s="99">
        <f>I178+I180</f>
        <v>0</v>
      </c>
      <c r="J177" s="99">
        <f>J178+J180</f>
        <v>0</v>
      </c>
    </row>
    <row r="178" spans="1:10">
      <c r="A178" s="100" t="s">
        <v>70</v>
      </c>
      <c r="B178" s="101" t="s">
        <v>71</v>
      </c>
      <c r="C178" s="102" t="s">
        <v>281</v>
      </c>
      <c r="D178" s="103">
        <f>D179</f>
        <v>2000000</v>
      </c>
      <c r="E178" s="103">
        <f>E179</f>
        <v>0</v>
      </c>
      <c r="F178" s="102" t="s">
        <v>0</v>
      </c>
      <c r="G178" s="103">
        <f>G179</f>
        <v>2000000</v>
      </c>
      <c r="H178" s="103">
        <f>H179</f>
        <v>0</v>
      </c>
      <c r="I178" s="103">
        <f>I179</f>
        <v>0</v>
      </c>
      <c r="J178" s="103">
        <f>J179</f>
        <v>0</v>
      </c>
    </row>
    <row r="179" spans="1:10">
      <c r="A179" s="104">
        <v>3434</v>
      </c>
      <c r="B179" s="33" t="s">
        <v>77</v>
      </c>
      <c r="C179" s="36" t="s">
        <v>281</v>
      </c>
      <c r="D179" s="37">
        <v>2000000</v>
      </c>
      <c r="E179" s="37">
        <v>0</v>
      </c>
      <c r="F179" s="36" t="s">
        <v>0</v>
      </c>
      <c r="G179" s="37">
        <v>2000000</v>
      </c>
      <c r="H179" s="37">
        <v>0</v>
      </c>
      <c r="I179" s="37">
        <v>0</v>
      </c>
      <c r="J179" s="37">
        <v>0</v>
      </c>
    </row>
    <row r="180" spans="1:10">
      <c r="A180" s="100" t="s">
        <v>232</v>
      </c>
      <c r="B180" s="101" t="s">
        <v>233</v>
      </c>
      <c r="C180" s="102" t="s">
        <v>281</v>
      </c>
      <c r="D180" s="103">
        <f>SUM(D181)</f>
        <v>5000000</v>
      </c>
      <c r="E180" s="103">
        <f>SUM(E181)</f>
        <v>5000000</v>
      </c>
      <c r="F180" s="102" t="s">
        <v>0</v>
      </c>
      <c r="G180" s="103">
        <f>G181</f>
        <v>35860500</v>
      </c>
      <c r="H180" s="103">
        <f>H181</f>
        <v>35860500</v>
      </c>
      <c r="I180" s="103">
        <f>I181</f>
        <v>0</v>
      </c>
      <c r="J180" s="103">
        <f>J181</f>
        <v>0</v>
      </c>
    </row>
    <row r="181" spans="1:10">
      <c r="A181" s="104" t="s">
        <v>234</v>
      </c>
      <c r="B181" s="33" t="s">
        <v>233</v>
      </c>
      <c r="C181" s="36" t="s">
        <v>281</v>
      </c>
      <c r="D181" s="37">
        <v>5000000</v>
      </c>
      <c r="E181" s="37">
        <v>5000000</v>
      </c>
      <c r="F181" s="36" t="s">
        <v>0</v>
      </c>
      <c r="G181" s="37">
        <v>35860500</v>
      </c>
      <c r="H181" s="37">
        <v>35860500</v>
      </c>
      <c r="I181" s="37">
        <v>0</v>
      </c>
      <c r="J181" s="37">
        <v>0</v>
      </c>
    </row>
    <row r="182" spans="1:10">
      <c r="A182" s="96" t="s">
        <v>235</v>
      </c>
      <c r="B182" s="97" t="s">
        <v>236</v>
      </c>
      <c r="C182" s="98" t="s">
        <v>405</v>
      </c>
      <c r="D182" s="99">
        <f>D183+D185</f>
        <v>1450000</v>
      </c>
      <c r="E182" s="99">
        <f>E183+E185</f>
        <v>1095138.46</v>
      </c>
      <c r="F182" s="98"/>
      <c r="G182" s="99">
        <f>G183+G185</f>
        <v>362500</v>
      </c>
      <c r="H182" s="99">
        <f>H183+H185</f>
        <v>1100000</v>
      </c>
      <c r="I182" s="99">
        <f>I183+I185</f>
        <v>1000000</v>
      </c>
      <c r="J182" s="99">
        <f>J183+J185</f>
        <v>1000000</v>
      </c>
    </row>
    <row r="183" spans="1:10" ht="15" customHeight="1">
      <c r="A183" s="100" t="s">
        <v>34</v>
      </c>
      <c r="B183" s="101" t="s">
        <v>35</v>
      </c>
      <c r="C183" s="102" t="s">
        <v>405</v>
      </c>
      <c r="D183" s="103">
        <f>SUM(D184)</f>
        <v>0</v>
      </c>
      <c r="E183" s="103">
        <f>SUM(E184)</f>
        <v>0</v>
      </c>
      <c r="F183" s="102" t="s">
        <v>0</v>
      </c>
      <c r="G183" s="103">
        <f>G184</f>
        <v>0</v>
      </c>
      <c r="H183" s="103">
        <f>H184</f>
        <v>0</v>
      </c>
      <c r="I183" s="103">
        <f>I184</f>
        <v>0</v>
      </c>
      <c r="J183" s="103">
        <f>J184</f>
        <v>0</v>
      </c>
    </row>
    <row r="184" spans="1:10">
      <c r="A184" s="104" t="s">
        <v>48</v>
      </c>
      <c r="B184" s="33" t="s">
        <v>49</v>
      </c>
      <c r="C184" s="36" t="s">
        <v>405</v>
      </c>
      <c r="D184" s="37">
        <v>0</v>
      </c>
      <c r="E184" s="37">
        <v>0</v>
      </c>
      <c r="F184" s="36" t="s">
        <v>0</v>
      </c>
      <c r="G184" s="37">
        <v>0</v>
      </c>
      <c r="H184" s="37">
        <v>0</v>
      </c>
      <c r="I184" s="37">
        <v>0</v>
      </c>
      <c r="J184" s="37">
        <v>0</v>
      </c>
    </row>
    <row r="185" spans="1:10">
      <c r="A185" s="125" t="s">
        <v>57</v>
      </c>
      <c r="B185" s="126" t="s">
        <v>58</v>
      </c>
      <c r="C185" s="127" t="s">
        <v>405</v>
      </c>
      <c r="D185" s="128">
        <f>D186</f>
        <v>1450000</v>
      </c>
      <c r="E185" s="128">
        <f>E186</f>
        <v>1095138.46</v>
      </c>
      <c r="F185" s="127" t="s">
        <v>261</v>
      </c>
      <c r="G185" s="128">
        <f>G186</f>
        <v>362500</v>
      </c>
      <c r="H185" s="128">
        <f>H186</f>
        <v>1100000</v>
      </c>
      <c r="I185" s="128">
        <f>I186</f>
        <v>1000000</v>
      </c>
      <c r="J185" s="128">
        <f>J186</f>
        <v>1000000</v>
      </c>
    </row>
    <row r="186" spans="1:10">
      <c r="A186" s="105" t="s">
        <v>59</v>
      </c>
      <c r="B186" s="38" t="s">
        <v>60</v>
      </c>
      <c r="C186" s="39" t="s">
        <v>405</v>
      </c>
      <c r="D186" s="40">
        <v>1450000</v>
      </c>
      <c r="E186" s="40">
        <v>1095138.46</v>
      </c>
      <c r="F186" s="39" t="s">
        <v>261</v>
      </c>
      <c r="G186" s="40">
        <v>362500</v>
      </c>
      <c r="H186" s="40">
        <v>1100000</v>
      </c>
      <c r="I186" s="40">
        <v>1000000</v>
      </c>
      <c r="J186" s="40">
        <v>1000000</v>
      </c>
    </row>
    <row r="187" spans="1:10" hidden="1">
      <c r="A187" s="96" t="s">
        <v>237</v>
      </c>
      <c r="B187" s="97" t="s">
        <v>238</v>
      </c>
      <c r="C187" s="98" t="s">
        <v>281</v>
      </c>
      <c r="D187" s="99">
        <f>SUM(D188)+D190+D192</f>
        <v>24000000</v>
      </c>
      <c r="E187" s="99">
        <f t="shared" ref="E187:G187" si="27">SUM(E188)+E190+E192</f>
        <v>23448868</v>
      </c>
      <c r="F187" s="129">
        <v>11</v>
      </c>
      <c r="G187" s="99">
        <f t="shared" si="27"/>
        <v>0</v>
      </c>
      <c r="H187" s="99">
        <f t="shared" ref="H187:I187" si="28">SUM(H188)+H190+H192</f>
        <v>0</v>
      </c>
      <c r="I187" s="99">
        <f t="shared" si="28"/>
        <v>0</v>
      </c>
      <c r="J187" s="99">
        <f t="shared" ref="J187" si="29">SUM(J188)+J190+J192</f>
        <v>0</v>
      </c>
    </row>
    <row r="188" spans="1:10" hidden="1">
      <c r="A188" s="100" t="s">
        <v>239</v>
      </c>
      <c r="B188" s="101" t="s">
        <v>240</v>
      </c>
      <c r="C188" s="102" t="s">
        <v>281</v>
      </c>
      <c r="D188" s="103">
        <f>SUM(D189)</f>
        <v>17000000</v>
      </c>
      <c r="E188" s="103">
        <f t="shared" ref="E188:J188" si="30">SUM(E189)</f>
        <v>16533708</v>
      </c>
      <c r="F188" s="130">
        <v>11</v>
      </c>
      <c r="G188" s="103">
        <f t="shared" si="30"/>
        <v>0</v>
      </c>
      <c r="H188" s="103">
        <f t="shared" si="30"/>
        <v>0</v>
      </c>
      <c r="I188" s="103">
        <f t="shared" si="30"/>
        <v>0</v>
      </c>
      <c r="J188" s="103">
        <f t="shared" si="30"/>
        <v>0</v>
      </c>
    </row>
    <row r="189" spans="1:10" hidden="1">
      <c r="A189" s="104" t="s">
        <v>241</v>
      </c>
      <c r="B189" s="33" t="s">
        <v>242</v>
      </c>
      <c r="C189" s="36" t="s">
        <v>281</v>
      </c>
      <c r="D189" s="37">
        <v>17000000</v>
      </c>
      <c r="E189" s="37">
        <v>16533708</v>
      </c>
      <c r="F189" s="131" t="s">
        <v>0</v>
      </c>
      <c r="G189" s="37">
        <v>0</v>
      </c>
      <c r="H189" s="37">
        <v>0</v>
      </c>
      <c r="I189" s="37">
        <v>0</v>
      </c>
      <c r="J189" s="37">
        <v>0</v>
      </c>
    </row>
    <row r="190" spans="1:10" hidden="1">
      <c r="A190" s="100" t="s">
        <v>349</v>
      </c>
      <c r="B190" s="33" t="s">
        <v>350</v>
      </c>
      <c r="C190" s="102" t="s">
        <v>281</v>
      </c>
      <c r="D190" s="103">
        <f>SUM(D191)</f>
        <v>2000000</v>
      </c>
      <c r="E190" s="103">
        <f t="shared" ref="E190:J190" si="31">SUM(E191)</f>
        <v>2000000</v>
      </c>
      <c r="F190" s="130">
        <v>11</v>
      </c>
      <c r="G190" s="103">
        <f t="shared" si="31"/>
        <v>0</v>
      </c>
      <c r="H190" s="103">
        <f t="shared" si="31"/>
        <v>0</v>
      </c>
      <c r="I190" s="103">
        <f t="shared" si="31"/>
        <v>0</v>
      </c>
      <c r="J190" s="103">
        <f t="shared" si="31"/>
        <v>0</v>
      </c>
    </row>
    <row r="191" spans="1:10" hidden="1">
      <c r="A191" s="104">
        <v>3661</v>
      </c>
      <c r="B191" s="33" t="s">
        <v>351</v>
      </c>
      <c r="C191" s="36" t="s">
        <v>281</v>
      </c>
      <c r="D191" s="37">
        <v>2000000</v>
      </c>
      <c r="E191" s="37">
        <v>2000000</v>
      </c>
      <c r="F191" s="131" t="s">
        <v>0</v>
      </c>
      <c r="G191" s="37">
        <v>0</v>
      </c>
      <c r="H191" s="37">
        <v>0</v>
      </c>
      <c r="I191" s="37">
        <v>0</v>
      </c>
      <c r="J191" s="37">
        <v>0</v>
      </c>
    </row>
    <row r="192" spans="1:10" hidden="1">
      <c r="A192" s="100" t="s">
        <v>78</v>
      </c>
      <c r="B192" s="101" t="s">
        <v>79</v>
      </c>
      <c r="C192" s="102" t="s">
        <v>281</v>
      </c>
      <c r="D192" s="103">
        <f>SUM(D193)</f>
        <v>5000000</v>
      </c>
      <c r="E192" s="103">
        <f t="shared" ref="E192:J192" si="32">SUM(E193)</f>
        <v>4915160</v>
      </c>
      <c r="F192" s="130">
        <v>11</v>
      </c>
      <c r="G192" s="103">
        <f t="shared" si="32"/>
        <v>0</v>
      </c>
      <c r="H192" s="103">
        <f t="shared" si="32"/>
        <v>0</v>
      </c>
      <c r="I192" s="103">
        <f t="shared" si="32"/>
        <v>0</v>
      </c>
      <c r="J192" s="103">
        <f t="shared" si="32"/>
        <v>0</v>
      </c>
    </row>
    <row r="193" spans="1:10" hidden="1">
      <c r="A193" s="104" t="s">
        <v>80</v>
      </c>
      <c r="B193" s="33" t="s">
        <v>81</v>
      </c>
      <c r="C193" s="36" t="s">
        <v>281</v>
      </c>
      <c r="D193" s="37">
        <v>5000000</v>
      </c>
      <c r="E193" s="37">
        <v>4915160</v>
      </c>
      <c r="F193" s="36" t="s">
        <v>0</v>
      </c>
      <c r="G193" s="37">
        <v>0</v>
      </c>
      <c r="H193" s="37">
        <v>0</v>
      </c>
      <c r="I193" s="37">
        <v>0</v>
      </c>
      <c r="J193" s="37">
        <v>0</v>
      </c>
    </row>
    <row r="194" spans="1:10" hidden="1">
      <c r="A194" s="96" t="s">
        <v>243</v>
      </c>
      <c r="B194" s="97" t="s">
        <v>244</v>
      </c>
      <c r="C194" s="98" t="s">
        <v>281</v>
      </c>
      <c r="D194" s="99">
        <f>SUM(D195)+D197</f>
        <v>10000</v>
      </c>
      <c r="E194" s="99">
        <f>SUM(E195)+E197</f>
        <v>8991.8799999999992</v>
      </c>
      <c r="F194" s="98" t="s">
        <v>0</v>
      </c>
      <c r="G194" s="99">
        <f>G195+G197</f>
        <v>50000</v>
      </c>
      <c r="H194" s="99">
        <f>H195+H197</f>
        <v>0</v>
      </c>
      <c r="I194" s="99">
        <f>I195+I197</f>
        <v>0</v>
      </c>
      <c r="J194" s="99">
        <f>J195+J197</f>
        <v>0</v>
      </c>
    </row>
    <row r="195" spans="1:10" hidden="1">
      <c r="A195" s="100" t="s">
        <v>34</v>
      </c>
      <c r="B195" s="101" t="s">
        <v>35</v>
      </c>
      <c r="C195" s="102" t="s">
        <v>281</v>
      </c>
      <c r="D195" s="103">
        <f>SUM(D196)</f>
        <v>10000</v>
      </c>
      <c r="E195" s="103">
        <f>SUM(E196)</f>
        <v>8991.8799999999992</v>
      </c>
      <c r="F195" s="102" t="s">
        <v>0</v>
      </c>
      <c r="G195" s="103">
        <f>G196</f>
        <v>50000</v>
      </c>
      <c r="H195" s="103">
        <f>H196</f>
        <v>0</v>
      </c>
      <c r="I195" s="103">
        <f>I196</f>
        <v>0</v>
      </c>
      <c r="J195" s="103">
        <f>J196</f>
        <v>0</v>
      </c>
    </row>
    <row r="196" spans="1:10" hidden="1">
      <c r="A196" s="104" t="s">
        <v>50</v>
      </c>
      <c r="B196" s="33" t="s">
        <v>51</v>
      </c>
      <c r="C196" s="36" t="s">
        <v>281</v>
      </c>
      <c r="D196" s="37">
        <v>10000</v>
      </c>
      <c r="E196" s="37">
        <v>8991.8799999999992</v>
      </c>
      <c r="F196" s="36" t="s">
        <v>0</v>
      </c>
      <c r="G196" s="37">
        <v>50000</v>
      </c>
      <c r="H196" s="37"/>
      <c r="I196" s="37"/>
      <c r="J196" s="37"/>
    </row>
    <row r="197" spans="1:10" hidden="1">
      <c r="A197" s="100" t="s">
        <v>83</v>
      </c>
      <c r="B197" s="101" t="s">
        <v>84</v>
      </c>
      <c r="C197" s="102" t="s">
        <v>281</v>
      </c>
      <c r="D197" s="103">
        <f>SUM(D198)</f>
        <v>0</v>
      </c>
      <c r="E197" s="103">
        <f>SUM(E198)</f>
        <v>0</v>
      </c>
      <c r="F197" s="102" t="s">
        <v>0</v>
      </c>
      <c r="G197" s="103">
        <f>G198</f>
        <v>0</v>
      </c>
      <c r="H197" s="103">
        <f>H198</f>
        <v>0</v>
      </c>
      <c r="I197" s="103">
        <f>I198</f>
        <v>0</v>
      </c>
      <c r="J197" s="103">
        <f>J198</f>
        <v>0</v>
      </c>
    </row>
    <row r="198" spans="1:10" hidden="1">
      <c r="A198" s="124" t="s">
        <v>85</v>
      </c>
      <c r="B198" s="54" t="s">
        <v>86</v>
      </c>
      <c r="C198" s="55" t="s">
        <v>281</v>
      </c>
      <c r="D198" s="15">
        <v>0</v>
      </c>
      <c r="E198" s="15">
        <v>0</v>
      </c>
      <c r="F198" s="19" t="s">
        <v>0</v>
      </c>
      <c r="G198" s="15">
        <v>0</v>
      </c>
      <c r="H198" s="15">
        <v>0</v>
      </c>
      <c r="I198" s="15">
        <v>0</v>
      </c>
      <c r="J198" s="15">
        <v>0</v>
      </c>
    </row>
    <row r="199" spans="1:10" ht="25.5" customHeight="1">
      <c r="A199" s="287" t="s">
        <v>332</v>
      </c>
      <c r="B199" s="288"/>
      <c r="C199" s="289"/>
      <c r="D199" s="165">
        <f>D200+D205+D217+D221+D228+D211</f>
        <v>3267000</v>
      </c>
      <c r="E199" s="165">
        <f>E200+E205+E217+E221+E228+E211</f>
        <v>1852955.32</v>
      </c>
      <c r="F199" s="165"/>
      <c r="G199" s="165">
        <f>G200+G205+G217+G221+G228+G211</f>
        <v>168750</v>
      </c>
      <c r="H199" s="165">
        <f>H200+H205+H217+H221+H228+H211</f>
        <v>2486000</v>
      </c>
      <c r="I199" s="165">
        <f>I200+I205+I217+I221+I228+I211</f>
        <v>2686000</v>
      </c>
      <c r="J199" s="165">
        <f>J200+J205+J217+J221+J228+J211</f>
        <v>2686000</v>
      </c>
    </row>
    <row r="200" spans="1:10">
      <c r="A200" s="96" t="s">
        <v>245</v>
      </c>
      <c r="B200" s="97" t="s">
        <v>246</v>
      </c>
      <c r="C200" s="98" t="s">
        <v>272</v>
      </c>
      <c r="D200" s="99">
        <f>SUM(D201)+D203</f>
        <v>1370000</v>
      </c>
      <c r="E200" s="99">
        <f>SUM(E201)+E203</f>
        <v>715940</v>
      </c>
      <c r="F200" s="98" t="s">
        <v>0</v>
      </c>
      <c r="G200" s="99">
        <f>G201+G203</f>
        <v>0</v>
      </c>
      <c r="H200" s="99">
        <f>H201+H203</f>
        <v>900000</v>
      </c>
      <c r="I200" s="99">
        <f>I201+I203</f>
        <v>1100000</v>
      </c>
      <c r="J200" s="99">
        <f>J201+J203</f>
        <v>1100000</v>
      </c>
    </row>
    <row r="201" spans="1:10">
      <c r="A201" s="100" t="s">
        <v>34</v>
      </c>
      <c r="B201" s="101" t="s">
        <v>35</v>
      </c>
      <c r="C201" s="102" t="s">
        <v>272</v>
      </c>
      <c r="D201" s="103">
        <f>SUM(D202)</f>
        <v>100000</v>
      </c>
      <c r="E201" s="103">
        <f>SUM(E202)</f>
        <v>95940</v>
      </c>
      <c r="F201" s="102" t="s">
        <v>0</v>
      </c>
      <c r="G201" s="103">
        <f>G202</f>
        <v>0</v>
      </c>
      <c r="H201" s="103">
        <f>H202</f>
        <v>100000</v>
      </c>
      <c r="I201" s="103">
        <f>I202</f>
        <v>100000</v>
      </c>
      <c r="J201" s="103">
        <f>J202</f>
        <v>100000</v>
      </c>
    </row>
    <row r="202" spans="1:10">
      <c r="A202" s="104" t="s">
        <v>50</v>
      </c>
      <c r="B202" s="33" t="s">
        <v>51</v>
      </c>
      <c r="C202" s="36" t="s">
        <v>272</v>
      </c>
      <c r="D202" s="37">
        <v>100000</v>
      </c>
      <c r="E202" s="37">
        <v>95940</v>
      </c>
      <c r="F202" s="36" t="s">
        <v>0</v>
      </c>
      <c r="G202" s="37">
        <v>0</v>
      </c>
      <c r="H202" s="37">
        <v>100000</v>
      </c>
      <c r="I202" s="37">
        <v>100000</v>
      </c>
      <c r="J202" s="37">
        <v>100000</v>
      </c>
    </row>
    <row r="203" spans="1:10">
      <c r="A203" s="100" t="s">
        <v>78</v>
      </c>
      <c r="B203" s="101" t="s">
        <v>79</v>
      </c>
      <c r="C203" s="102" t="s">
        <v>272</v>
      </c>
      <c r="D203" s="103">
        <f>SUM(D204)</f>
        <v>1270000</v>
      </c>
      <c r="E203" s="103">
        <f>SUM(E204)</f>
        <v>620000</v>
      </c>
      <c r="F203" s="102" t="s">
        <v>0</v>
      </c>
      <c r="G203" s="103">
        <f>G204</f>
        <v>0</v>
      </c>
      <c r="H203" s="103">
        <f>H204</f>
        <v>800000</v>
      </c>
      <c r="I203" s="103">
        <f>I204</f>
        <v>1000000</v>
      </c>
      <c r="J203" s="103">
        <f>J204</f>
        <v>1000000</v>
      </c>
    </row>
    <row r="204" spans="1:10">
      <c r="A204" s="104" t="s">
        <v>80</v>
      </c>
      <c r="B204" s="33" t="s">
        <v>81</v>
      </c>
      <c r="C204" s="36" t="s">
        <v>272</v>
      </c>
      <c r="D204" s="37">
        <v>1270000</v>
      </c>
      <c r="E204" s="37">
        <v>620000</v>
      </c>
      <c r="F204" s="36" t="s">
        <v>0</v>
      </c>
      <c r="G204" s="37">
        <v>0</v>
      </c>
      <c r="H204" s="37">
        <v>800000</v>
      </c>
      <c r="I204" s="37">
        <v>1000000</v>
      </c>
      <c r="J204" s="37">
        <v>1000000</v>
      </c>
    </row>
    <row r="205" spans="1:10" hidden="1">
      <c r="A205" s="96" t="s">
        <v>247</v>
      </c>
      <c r="B205" s="97" t="s">
        <v>248</v>
      </c>
      <c r="C205" s="98" t="s">
        <v>280</v>
      </c>
      <c r="D205" s="99">
        <f>SUM(D206)</f>
        <v>100000</v>
      </c>
      <c r="E205" s="99">
        <f>SUM(E206)</f>
        <v>23016.25</v>
      </c>
      <c r="F205" s="98" t="s">
        <v>0</v>
      </c>
      <c r="G205" s="99">
        <f>G206</f>
        <v>0</v>
      </c>
      <c r="H205" s="99">
        <f>H206</f>
        <v>0</v>
      </c>
      <c r="I205" s="99">
        <f>I206</f>
        <v>0</v>
      </c>
      <c r="J205" s="99">
        <f>J206</f>
        <v>0</v>
      </c>
    </row>
    <row r="206" spans="1:10" hidden="1">
      <c r="A206" s="100" t="s">
        <v>34</v>
      </c>
      <c r="B206" s="101" t="s">
        <v>35</v>
      </c>
      <c r="C206" s="102" t="s">
        <v>280</v>
      </c>
      <c r="D206" s="103">
        <f>SUM(D207:D210)</f>
        <v>100000</v>
      </c>
      <c r="E206" s="103">
        <f>SUM(E207:E210)</f>
        <v>23016.25</v>
      </c>
      <c r="F206" s="102" t="s">
        <v>0</v>
      </c>
      <c r="G206" s="103">
        <f>G207+G208+G209+G210</f>
        <v>0</v>
      </c>
      <c r="H206" s="103">
        <f>H207+H208+H209+H210</f>
        <v>0</v>
      </c>
      <c r="I206" s="103">
        <f>I207+I208+I209+I210</f>
        <v>0</v>
      </c>
      <c r="J206" s="103">
        <f>J207+J208+J209+J210</f>
        <v>0</v>
      </c>
    </row>
    <row r="207" spans="1:10" hidden="1">
      <c r="A207" s="104" t="s">
        <v>40</v>
      </c>
      <c r="B207" s="33" t="s">
        <v>41</v>
      </c>
      <c r="C207" s="36" t="s">
        <v>280</v>
      </c>
      <c r="D207" s="37">
        <v>50000</v>
      </c>
      <c r="E207" s="37">
        <v>14570</v>
      </c>
      <c r="F207" s="36" t="s">
        <v>0</v>
      </c>
      <c r="G207" s="37">
        <v>0</v>
      </c>
      <c r="H207" s="37">
        <v>0</v>
      </c>
      <c r="I207" s="37">
        <v>0</v>
      </c>
      <c r="J207" s="37">
        <v>0</v>
      </c>
    </row>
    <row r="208" spans="1:10" hidden="1">
      <c r="A208" s="104" t="s">
        <v>48</v>
      </c>
      <c r="B208" s="33" t="s">
        <v>49</v>
      </c>
      <c r="C208" s="36" t="s">
        <v>280</v>
      </c>
      <c r="D208" s="37">
        <v>0</v>
      </c>
      <c r="E208" s="37">
        <v>0</v>
      </c>
      <c r="F208" s="36" t="s">
        <v>0</v>
      </c>
      <c r="G208" s="37">
        <v>0</v>
      </c>
      <c r="H208" s="37">
        <v>0</v>
      </c>
      <c r="I208" s="37">
        <v>0</v>
      </c>
      <c r="J208" s="37">
        <v>0</v>
      </c>
    </row>
    <row r="209" spans="1:11" hidden="1">
      <c r="A209" s="104" t="s">
        <v>50</v>
      </c>
      <c r="B209" s="33" t="s">
        <v>51</v>
      </c>
      <c r="C209" s="36" t="s">
        <v>280</v>
      </c>
      <c r="D209" s="37">
        <v>30000</v>
      </c>
      <c r="E209" s="37">
        <v>0</v>
      </c>
      <c r="F209" s="36" t="s">
        <v>0</v>
      </c>
      <c r="G209" s="37">
        <v>0</v>
      </c>
      <c r="H209" s="37">
        <v>0</v>
      </c>
      <c r="I209" s="37">
        <v>0</v>
      </c>
      <c r="J209" s="37">
        <v>0</v>
      </c>
    </row>
    <row r="210" spans="1:11" hidden="1">
      <c r="A210" s="104" t="s">
        <v>52</v>
      </c>
      <c r="B210" s="33" t="s">
        <v>53</v>
      </c>
      <c r="C210" s="36" t="s">
        <v>280</v>
      </c>
      <c r="D210" s="37">
        <v>20000</v>
      </c>
      <c r="E210" s="37">
        <v>8446.25</v>
      </c>
      <c r="F210" s="36" t="s">
        <v>0</v>
      </c>
      <c r="G210" s="37">
        <v>0</v>
      </c>
      <c r="H210" s="37">
        <v>0</v>
      </c>
      <c r="I210" s="37">
        <v>0</v>
      </c>
      <c r="J210" s="37">
        <v>0</v>
      </c>
    </row>
    <row r="211" spans="1:11">
      <c r="A211" s="96" t="s">
        <v>249</v>
      </c>
      <c r="B211" s="97" t="s">
        <v>250</v>
      </c>
      <c r="C211" s="98" t="s">
        <v>280</v>
      </c>
      <c r="D211" s="99">
        <f>SUM(D212)</f>
        <v>360000</v>
      </c>
      <c r="E211" s="99">
        <f>SUM(E212)</f>
        <v>323244.74</v>
      </c>
      <c r="F211" s="98" t="s">
        <v>0</v>
      </c>
      <c r="G211" s="99">
        <f>G212</f>
        <v>72000</v>
      </c>
      <c r="H211" s="99">
        <f>H212</f>
        <v>120000</v>
      </c>
      <c r="I211" s="99">
        <f>I212</f>
        <v>120000</v>
      </c>
      <c r="J211" s="99">
        <f>J212</f>
        <v>120000</v>
      </c>
    </row>
    <row r="212" spans="1:11">
      <c r="A212" s="100" t="s">
        <v>34</v>
      </c>
      <c r="B212" s="101" t="s">
        <v>35</v>
      </c>
      <c r="C212" s="102" t="s">
        <v>280</v>
      </c>
      <c r="D212" s="103">
        <f>SUM(D213:D216)</f>
        <v>360000</v>
      </c>
      <c r="E212" s="103">
        <f>SUM(E213:E216)</f>
        <v>323244.74</v>
      </c>
      <c r="F212" s="102" t="s">
        <v>0</v>
      </c>
      <c r="G212" s="103">
        <f>G213+G214+G215+G216</f>
        <v>72000</v>
      </c>
      <c r="H212" s="103">
        <f>H213+H214+H215+H216</f>
        <v>120000</v>
      </c>
      <c r="I212" s="103">
        <f>I213+I214+I215+I216</f>
        <v>120000</v>
      </c>
      <c r="J212" s="103">
        <f>J213+J214+J215+J216</f>
        <v>120000</v>
      </c>
    </row>
    <row r="213" spans="1:11" s="132" customFormat="1">
      <c r="A213" s="104" t="s">
        <v>40</v>
      </c>
      <c r="B213" s="33" t="s">
        <v>41</v>
      </c>
      <c r="C213" s="106" t="s">
        <v>280</v>
      </c>
      <c r="D213" s="107">
        <v>0</v>
      </c>
      <c r="E213" s="107">
        <v>20589.5</v>
      </c>
      <c r="F213" s="106" t="s">
        <v>0</v>
      </c>
      <c r="G213" s="107">
        <v>0</v>
      </c>
      <c r="H213" s="107">
        <v>0</v>
      </c>
      <c r="I213" s="107">
        <v>0</v>
      </c>
      <c r="J213" s="107">
        <v>0</v>
      </c>
      <c r="K213" s="207"/>
    </row>
    <row r="214" spans="1:11">
      <c r="A214" s="104" t="s">
        <v>48</v>
      </c>
      <c r="B214" s="33" t="s">
        <v>49</v>
      </c>
      <c r="C214" s="36" t="s">
        <v>280</v>
      </c>
      <c r="D214" s="37">
        <v>50000</v>
      </c>
      <c r="E214" s="37">
        <v>375</v>
      </c>
      <c r="F214" s="36" t="s">
        <v>0</v>
      </c>
      <c r="G214" s="37">
        <v>0</v>
      </c>
      <c r="H214" s="37">
        <v>0</v>
      </c>
      <c r="I214" s="37">
        <v>0</v>
      </c>
      <c r="J214" s="37">
        <v>0</v>
      </c>
    </row>
    <row r="215" spans="1:11">
      <c r="A215" s="104" t="s">
        <v>50</v>
      </c>
      <c r="B215" s="33" t="s">
        <v>51</v>
      </c>
      <c r="C215" s="36" t="s">
        <v>280</v>
      </c>
      <c r="D215" s="37">
        <v>10000</v>
      </c>
      <c r="E215" s="37">
        <v>0</v>
      </c>
      <c r="F215" s="36" t="s">
        <v>0</v>
      </c>
      <c r="G215" s="37">
        <v>0</v>
      </c>
      <c r="H215" s="37">
        <v>0</v>
      </c>
      <c r="I215" s="37">
        <v>0</v>
      </c>
      <c r="J215" s="37">
        <v>0</v>
      </c>
    </row>
    <row r="216" spans="1:11">
      <c r="A216" s="104" t="s">
        <v>52</v>
      </c>
      <c r="B216" s="33" t="s">
        <v>53</v>
      </c>
      <c r="C216" s="36" t="s">
        <v>280</v>
      </c>
      <c r="D216" s="37">
        <v>300000</v>
      </c>
      <c r="E216" s="37">
        <v>302280.24</v>
      </c>
      <c r="F216" s="36" t="s">
        <v>0</v>
      </c>
      <c r="G216" s="37">
        <v>72000</v>
      </c>
      <c r="H216" s="37">
        <v>120000</v>
      </c>
      <c r="I216" s="37">
        <v>120000</v>
      </c>
      <c r="J216" s="37">
        <v>120000</v>
      </c>
    </row>
    <row r="217" spans="1:11" hidden="1">
      <c r="A217" s="96" t="s">
        <v>251</v>
      </c>
      <c r="B217" s="97" t="s">
        <v>252</v>
      </c>
      <c r="C217" s="98" t="s">
        <v>280</v>
      </c>
      <c r="D217" s="99">
        <f>D218</f>
        <v>360000</v>
      </c>
      <c r="E217" s="99">
        <f>E218</f>
        <v>0</v>
      </c>
      <c r="F217" s="98"/>
      <c r="G217" s="99">
        <f>G218</f>
        <v>0</v>
      </c>
      <c r="H217" s="99">
        <f>H218</f>
        <v>0</v>
      </c>
      <c r="I217" s="99">
        <f>I218</f>
        <v>0</v>
      </c>
      <c r="J217" s="99">
        <f>J218</f>
        <v>0</v>
      </c>
    </row>
    <row r="218" spans="1:11" hidden="1">
      <c r="A218" s="100" t="s">
        <v>34</v>
      </c>
      <c r="B218" s="101" t="s">
        <v>35</v>
      </c>
      <c r="C218" s="102" t="s">
        <v>280</v>
      </c>
      <c r="D218" s="103">
        <f>D219+D220</f>
        <v>360000</v>
      </c>
      <c r="E218" s="103">
        <f>E219+E220</f>
        <v>0</v>
      </c>
      <c r="F218" s="102"/>
      <c r="G218" s="103">
        <f>G219+G220</f>
        <v>0</v>
      </c>
      <c r="H218" s="103">
        <f>H219+H220</f>
        <v>0</v>
      </c>
      <c r="I218" s="103">
        <f>I219+I220</f>
        <v>0</v>
      </c>
      <c r="J218" s="103">
        <f>J219+J220</f>
        <v>0</v>
      </c>
    </row>
    <row r="219" spans="1:11" hidden="1">
      <c r="A219" s="104" t="s">
        <v>48</v>
      </c>
      <c r="B219" s="33" t="s">
        <v>49</v>
      </c>
      <c r="C219" s="36" t="s">
        <v>280</v>
      </c>
      <c r="D219" s="37">
        <v>36000</v>
      </c>
      <c r="E219" s="37">
        <v>0</v>
      </c>
      <c r="F219" s="36" t="s">
        <v>82</v>
      </c>
      <c r="G219" s="37">
        <v>0</v>
      </c>
      <c r="H219" s="37">
        <v>0</v>
      </c>
      <c r="I219" s="37">
        <v>0</v>
      </c>
      <c r="J219" s="37">
        <v>0</v>
      </c>
    </row>
    <row r="220" spans="1:11" hidden="1">
      <c r="A220" s="105" t="s">
        <v>48</v>
      </c>
      <c r="B220" s="38" t="s">
        <v>49</v>
      </c>
      <c r="C220" s="39" t="s">
        <v>280</v>
      </c>
      <c r="D220" s="40">
        <v>324000</v>
      </c>
      <c r="E220" s="40">
        <v>0</v>
      </c>
      <c r="F220" s="39" t="s">
        <v>283</v>
      </c>
      <c r="G220" s="40">
        <v>0</v>
      </c>
      <c r="H220" s="40">
        <v>0</v>
      </c>
      <c r="I220" s="40">
        <v>0</v>
      </c>
      <c r="J220" s="40">
        <v>0</v>
      </c>
    </row>
    <row r="221" spans="1:11">
      <c r="A221" s="96" t="s">
        <v>253</v>
      </c>
      <c r="B221" s="97" t="s">
        <v>254</v>
      </c>
      <c r="C221" s="98" t="s">
        <v>280</v>
      </c>
      <c r="D221" s="99">
        <f>SUM(D222)</f>
        <v>760000</v>
      </c>
      <c r="E221" s="99">
        <f>SUM(E222)</f>
        <v>604437.5</v>
      </c>
      <c r="F221" s="98" t="s">
        <v>0</v>
      </c>
      <c r="G221" s="99">
        <f>G222</f>
        <v>2500</v>
      </c>
      <c r="H221" s="99">
        <f>H222</f>
        <v>801000</v>
      </c>
      <c r="I221" s="99">
        <f>I222</f>
        <v>801000</v>
      </c>
      <c r="J221" s="99">
        <f>J222</f>
        <v>801000</v>
      </c>
    </row>
    <row r="222" spans="1:11">
      <c r="A222" s="100" t="s">
        <v>34</v>
      </c>
      <c r="B222" s="101" t="s">
        <v>35</v>
      </c>
      <c r="C222" s="102" t="s">
        <v>280</v>
      </c>
      <c r="D222" s="103">
        <f>SUM(D225:D227)</f>
        <v>760000</v>
      </c>
      <c r="E222" s="103">
        <f>SUM(E225:E227)</f>
        <v>604437.5</v>
      </c>
      <c r="F222" s="102" t="s">
        <v>0</v>
      </c>
      <c r="G222" s="103">
        <f>G225+G226+G227+G223</f>
        <v>2500</v>
      </c>
      <c r="H222" s="103">
        <f>H225+H226+H227+H223+H224</f>
        <v>801000</v>
      </c>
      <c r="I222" s="103">
        <f t="shared" ref="I222:J222" si="33">I225+I226+I227+I223+I224</f>
        <v>801000</v>
      </c>
      <c r="J222" s="103">
        <f t="shared" si="33"/>
        <v>801000</v>
      </c>
    </row>
    <row r="223" spans="1:11">
      <c r="A223" s="104" t="s">
        <v>40</v>
      </c>
      <c r="B223" s="33" t="s">
        <v>41</v>
      </c>
      <c r="C223" s="36" t="s">
        <v>280</v>
      </c>
      <c r="D223" s="37">
        <v>0</v>
      </c>
      <c r="E223" s="37">
        <v>0</v>
      </c>
      <c r="F223" s="36" t="s">
        <v>0</v>
      </c>
      <c r="G223" s="107">
        <v>0</v>
      </c>
      <c r="H223" s="107">
        <v>100000</v>
      </c>
      <c r="I223" s="107">
        <v>100000</v>
      </c>
      <c r="J223" s="107">
        <v>100000</v>
      </c>
    </row>
    <row r="224" spans="1:11">
      <c r="A224" s="104">
        <v>3235</v>
      </c>
      <c r="B224" s="33" t="s">
        <v>45</v>
      </c>
      <c r="C224" s="36" t="s">
        <v>280</v>
      </c>
      <c r="D224" s="37"/>
      <c r="E224" s="37"/>
      <c r="F224" s="36" t="s">
        <v>0</v>
      </c>
      <c r="G224" s="107"/>
      <c r="H224" s="107">
        <v>5000</v>
      </c>
      <c r="I224" s="107">
        <v>0</v>
      </c>
      <c r="J224" s="107">
        <v>0</v>
      </c>
    </row>
    <row r="225" spans="1:10">
      <c r="A225" s="104" t="s">
        <v>48</v>
      </c>
      <c r="B225" s="33" t="s">
        <v>49</v>
      </c>
      <c r="C225" s="36" t="s">
        <v>280</v>
      </c>
      <c r="D225" s="37">
        <v>700000</v>
      </c>
      <c r="E225" s="37">
        <v>594937.5</v>
      </c>
      <c r="F225" s="36" t="s">
        <v>0</v>
      </c>
      <c r="G225" s="37">
        <v>0</v>
      </c>
      <c r="H225" s="37">
        <v>1000</v>
      </c>
      <c r="I225" s="37">
        <v>1000</v>
      </c>
      <c r="J225" s="37">
        <v>1000</v>
      </c>
    </row>
    <row r="226" spans="1:10">
      <c r="A226" s="104" t="s">
        <v>50</v>
      </c>
      <c r="B226" s="33" t="s">
        <v>51</v>
      </c>
      <c r="C226" s="36" t="s">
        <v>280</v>
      </c>
      <c r="D226" s="37">
        <v>40000</v>
      </c>
      <c r="E226" s="37">
        <v>9500</v>
      </c>
      <c r="F226" s="36" t="s">
        <v>0</v>
      </c>
      <c r="G226" s="37">
        <v>2500</v>
      </c>
      <c r="H226" s="37">
        <v>695000</v>
      </c>
      <c r="I226" s="37">
        <v>700000</v>
      </c>
      <c r="J226" s="37">
        <v>700000</v>
      </c>
    </row>
    <row r="227" spans="1:10">
      <c r="A227" s="104" t="s">
        <v>52</v>
      </c>
      <c r="B227" s="33" t="s">
        <v>53</v>
      </c>
      <c r="C227" s="36" t="s">
        <v>280</v>
      </c>
      <c r="D227" s="37">
        <v>20000</v>
      </c>
      <c r="E227" s="37">
        <v>0</v>
      </c>
      <c r="F227" s="36" t="s">
        <v>0</v>
      </c>
      <c r="G227" s="37">
        <v>0</v>
      </c>
      <c r="H227" s="37">
        <v>0</v>
      </c>
      <c r="I227" s="37">
        <v>0</v>
      </c>
      <c r="J227" s="37">
        <v>0</v>
      </c>
    </row>
    <row r="228" spans="1:10">
      <c r="A228" s="96" t="s">
        <v>255</v>
      </c>
      <c r="B228" s="97" t="s">
        <v>256</v>
      </c>
      <c r="C228" s="98" t="s">
        <v>280</v>
      </c>
      <c r="D228" s="99">
        <f>D229+D232+D245+D248</f>
        <v>317000</v>
      </c>
      <c r="E228" s="99">
        <f>E229+E232+E245+E248</f>
        <v>186316.83000000002</v>
      </c>
      <c r="F228" s="98"/>
      <c r="G228" s="99">
        <f>G229+G232+G245+G248</f>
        <v>94250</v>
      </c>
      <c r="H228" s="99">
        <f>H229+H232+H245+H248</f>
        <v>665000</v>
      </c>
      <c r="I228" s="99">
        <f>I229+I232+I245+I248</f>
        <v>665000</v>
      </c>
      <c r="J228" s="99">
        <f>J229+J232+J245+J248</f>
        <v>665000</v>
      </c>
    </row>
    <row r="229" spans="1:10">
      <c r="A229" s="100" t="s">
        <v>16</v>
      </c>
      <c r="B229" s="101" t="s">
        <v>17</v>
      </c>
      <c r="C229" s="102" t="s">
        <v>280</v>
      </c>
      <c r="D229" s="103">
        <f>D230+D231</f>
        <v>130000</v>
      </c>
      <c r="E229" s="103">
        <f>E230+E231</f>
        <v>97999.9</v>
      </c>
      <c r="F229" s="102"/>
      <c r="G229" s="103">
        <f>G230+G231</f>
        <v>20000</v>
      </c>
      <c r="H229" s="103">
        <f>H230+H231</f>
        <v>100000</v>
      </c>
      <c r="I229" s="103">
        <f>I230+I231</f>
        <v>100000</v>
      </c>
      <c r="J229" s="103">
        <f>J230+J231</f>
        <v>100000</v>
      </c>
    </row>
    <row r="230" spans="1:10">
      <c r="A230" s="104" t="s">
        <v>18</v>
      </c>
      <c r="B230" s="33" t="s">
        <v>19</v>
      </c>
      <c r="C230" s="36" t="s">
        <v>280</v>
      </c>
      <c r="D230" s="37">
        <v>52000</v>
      </c>
      <c r="E230" s="37">
        <v>39200</v>
      </c>
      <c r="F230" s="36" t="s">
        <v>82</v>
      </c>
      <c r="G230" s="37">
        <v>8000</v>
      </c>
      <c r="H230" s="37">
        <v>40000</v>
      </c>
      <c r="I230" s="37">
        <v>40000</v>
      </c>
      <c r="J230" s="37">
        <v>40000</v>
      </c>
    </row>
    <row r="231" spans="1:10">
      <c r="A231" s="105" t="s">
        <v>18</v>
      </c>
      <c r="B231" s="38" t="s">
        <v>19</v>
      </c>
      <c r="C231" s="39" t="s">
        <v>280</v>
      </c>
      <c r="D231" s="40">
        <v>78000</v>
      </c>
      <c r="E231" s="40">
        <v>58799.9</v>
      </c>
      <c r="F231" s="39" t="s">
        <v>283</v>
      </c>
      <c r="G231" s="40">
        <v>12000</v>
      </c>
      <c r="H231" s="40">
        <v>60000</v>
      </c>
      <c r="I231" s="40">
        <v>60000</v>
      </c>
      <c r="J231" s="40">
        <v>60000</v>
      </c>
    </row>
    <row r="232" spans="1:10">
      <c r="A232" s="100" t="s">
        <v>34</v>
      </c>
      <c r="B232" s="101" t="s">
        <v>35</v>
      </c>
      <c r="C232" s="102" t="s">
        <v>280</v>
      </c>
      <c r="D232" s="103">
        <f>D233+D234+D235+D236+D237+D238+D239+D240+D241+D242+D243+D244</f>
        <v>133000</v>
      </c>
      <c r="E232" s="103">
        <f>E233+E234+E235+E236+E237+E238+E239+E240+E241+E242+E243+E244</f>
        <v>64343.229999999996</v>
      </c>
      <c r="F232" s="102"/>
      <c r="G232" s="103">
        <f>G233+G234+G235+G236+G237+G238+G239+G240+G241+G242+G243+G244</f>
        <v>44250</v>
      </c>
      <c r="H232" s="103">
        <f>H233+H234+H235+H236+H237+H238+H239+H240+H241+H242+H243+H244</f>
        <v>435000</v>
      </c>
      <c r="I232" s="103">
        <f>I233+I234+I235+I236+I237+I238+I239+I240+I241+I242+I243+I244</f>
        <v>435000</v>
      </c>
      <c r="J232" s="103">
        <f>J233+J234+J235+J236+J237+J238+J239+J240+J241+J242+J243+J244</f>
        <v>435000</v>
      </c>
    </row>
    <row r="233" spans="1:10">
      <c r="A233" s="104" t="s">
        <v>38</v>
      </c>
      <c r="B233" s="33" t="s">
        <v>39</v>
      </c>
      <c r="C233" s="36" t="s">
        <v>280</v>
      </c>
      <c r="D233" s="37">
        <v>5200</v>
      </c>
      <c r="E233" s="37">
        <v>0</v>
      </c>
      <c r="F233" s="36" t="s">
        <v>82</v>
      </c>
      <c r="G233" s="37">
        <v>0</v>
      </c>
      <c r="H233" s="37">
        <v>0</v>
      </c>
      <c r="I233" s="37">
        <v>0</v>
      </c>
      <c r="J233" s="37">
        <v>0</v>
      </c>
    </row>
    <row r="234" spans="1:10">
      <c r="A234" s="105" t="s">
        <v>38</v>
      </c>
      <c r="B234" s="38" t="s">
        <v>39</v>
      </c>
      <c r="C234" s="39" t="s">
        <v>280</v>
      </c>
      <c r="D234" s="40">
        <v>7800</v>
      </c>
      <c r="E234" s="40">
        <v>0</v>
      </c>
      <c r="F234" s="39" t="s">
        <v>283</v>
      </c>
      <c r="G234" s="40">
        <v>0</v>
      </c>
      <c r="H234" s="40">
        <v>0</v>
      </c>
      <c r="I234" s="40">
        <v>0</v>
      </c>
      <c r="J234" s="40">
        <v>0</v>
      </c>
    </row>
    <row r="235" spans="1:10" ht="15" customHeight="1">
      <c r="A235" s="104" t="s">
        <v>40</v>
      </c>
      <c r="B235" s="33" t="s">
        <v>41</v>
      </c>
      <c r="C235" s="36" t="s">
        <v>280</v>
      </c>
      <c r="D235" s="37">
        <v>9600</v>
      </c>
      <c r="E235" s="37">
        <v>7834</v>
      </c>
      <c r="F235" s="36" t="s">
        <v>82</v>
      </c>
      <c r="G235" s="37">
        <v>5600</v>
      </c>
      <c r="H235" s="37">
        <v>30000</v>
      </c>
      <c r="I235" s="37">
        <v>30000</v>
      </c>
      <c r="J235" s="37">
        <v>30000</v>
      </c>
    </row>
    <row r="236" spans="1:10">
      <c r="A236" s="105" t="s">
        <v>40</v>
      </c>
      <c r="B236" s="38" t="s">
        <v>41</v>
      </c>
      <c r="C236" s="39" t="s">
        <v>280</v>
      </c>
      <c r="D236" s="40">
        <v>14400</v>
      </c>
      <c r="E236" s="40">
        <v>11751</v>
      </c>
      <c r="F236" s="39" t="s">
        <v>283</v>
      </c>
      <c r="G236" s="40">
        <v>8400</v>
      </c>
      <c r="H236" s="40">
        <v>60000</v>
      </c>
      <c r="I236" s="40">
        <v>60000</v>
      </c>
      <c r="J236" s="40">
        <v>60000</v>
      </c>
    </row>
    <row r="237" spans="1:10">
      <c r="A237" s="104" t="s">
        <v>44</v>
      </c>
      <c r="B237" s="33" t="s">
        <v>45</v>
      </c>
      <c r="C237" s="36" t="s">
        <v>280</v>
      </c>
      <c r="D237" s="37">
        <v>12000</v>
      </c>
      <c r="E237" s="37">
        <v>3553.29</v>
      </c>
      <c r="F237" s="36" t="s">
        <v>82</v>
      </c>
      <c r="G237" s="37">
        <v>2500</v>
      </c>
      <c r="H237" s="37">
        <v>20000</v>
      </c>
      <c r="I237" s="37">
        <v>20000</v>
      </c>
      <c r="J237" s="37">
        <v>20000</v>
      </c>
    </row>
    <row r="238" spans="1:10">
      <c r="A238" s="105" t="s">
        <v>44</v>
      </c>
      <c r="B238" s="38" t="s">
        <v>45</v>
      </c>
      <c r="C238" s="39" t="s">
        <v>280</v>
      </c>
      <c r="D238" s="40">
        <v>18000</v>
      </c>
      <c r="E238" s="40">
        <v>5329.94</v>
      </c>
      <c r="F238" s="39" t="s">
        <v>283</v>
      </c>
      <c r="G238" s="40">
        <v>3750</v>
      </c>
      <c r="H238" s="40">
        <v>30000</v>
      </c>
      <c r="I238" s="40">
        <v>30000</v>
      </c>
      <c r="J238" s="40">
        <v>30000</v>
      </c>
    </row>
    <row r="239" spans="1:10">
      <c r="A239" s="104" t="s">
        <v>48</v>
      </c>
      <c r="B239" s="33" t="s">
        <v>49</v>
      </c>
      <c r="C239" s="36" t="s">
        <v>280</v>
      </c>
      <c r="D239" s="37">
        <v>6000</v>
      </c>
      <c r="E239" s="37">
        <v>0</v>
      </c>
      <c r="F239" s="36" t="s">
        <v>82</v>
      </c>
      <c r="G239" s="37">
        <v>0</v>
      </c>
      <c r="H239" s="37">
        <v>90000</v>
      </c>
      <c r="I239" s="37">
        <v>90000</v>
      </c>
      <c r="J239" s="37">
        <v>90000</v>
      </c>
    </row>
    <row r="240" spans="1:10">
      <c r="A240" s="105" t="s">
        <v>48</v>
      </c>
      <c r="B240" s="38" t="s">
        <v>49</v>
      </c>
      <c r="C240" s="39" t="s">
        <v>280</v>
      </c>
      <c r="D240" s="40">
        <v>9000</v>
      </c>
      <c r="E240" s="40">
        <v>0</v>
      </c>
      <c r="F240" s="39" t="s">
        <v>283</v>
      </c>
      <c r="G240" s="40">
        <v>0</v>
      </c>
      <c r="H240" s="40">
        <v>150000</v>
      </c>
      <c r="I240" s="40">
        <v>150000</v>
      </c>
      <c r="J240" s="40">
        <v>150000</v>
      </c>
    </row>
    <row r="241" spans="1:10">
      <c r="A241" s="104" t="s">
        <v>50</v>
      </c>
      <c r="B241" s="33" t="s">
        <v>51</v>
      </c>
      <c r="C241" s="36" t="s">
        <v>280</v>
      </c>
      <c r="D241" s="37">
        <v>3600</v>
      </c>
      <c r="E241" s="37">
        <v>11350</v>
      </c>
      <c r="F241" s="36" t="s">
        <v>82</v>
      </c>
      <c r="G241" s="37">
        <v>3600</v>
      </c>
      <c r="H241" s="37">
        <v>5000</v>
      </c>
      <c r="I241" s="37">
        <v>5000</v>
      </c>
      <c r="J241" s="37">
        <v>5000</v>
      </c>
    </row>
    <row r="242" spans="1:10">
      <c r="A242" s="105" t="s">
        <v>50</v>
      </c>
      <c r="B242" s="38" t="s">
        <v>51</v>
      </c>
      <c r="C242" s="39" t="s">
        <v>280</v>
      </c>
      <c r="D242" s="40">
        <v>5400</v>
      </c>
      <c r="E242" s="40">
        <v>17025</v>
      </c>
      <c r="F242" s="39" t="s">
        <v>283</v>
      </c>
      <c r="G242" s="40">
        <v>5400</v>
      </c>
      <c r="H242" s="40">
        <v>10000</v>
      </c>
      <c r="I242" s="40">
        <v>10000</v>
      </c>
      <c r="J242" s="40">
        <v>10000</v>
      </c>
    </row>
    <row r="243" spans="1:10">
      <c r="A243" s="104" t="s">
        <v>52</v>
      </c>
      <c r="B243" s="33" t="s">
        <v>53</v>
      </c>
      <c r="C243" s="36" t="s">
        <v>280</v>
      </c>
      <c r="D243" s="37">
        <v>16800</v>
      </c>
      <c r="E243" s="37">
        <v>3000</v>
      </c>
      <c r="F243" s="36" t="s">
        <v>82</v>
      </c>
      <c r="G243" s="37">
        <v>6000</v>
      </c>
      <c r="H243" s="37">
        <v>15000</v>
      </c>
      <c r="I243" s="37">
        <v>15000</v>
      </c>
      <c r="J243" s="37">
        <v>15000</v>
      </c>
    </row>
    <row r="244" spans="1:10">
      <c r="A244" s="105" t="s">
        <v>52</v>
      </c>
      <c r="B244" s="38" t="s">
        <v>53</v>
      </c>
      <c r="C244" s="39" t="s">
        <v>280</v>
      </c>
      <c r="D244" s="40">
        <v>25200</v>
      </c>
      <c r="E244" s="40">
        <v>4500</v>
      </c>
      <c r="F244" s="39" t="s">
        <v>283</v>
      </c>
      <c r="G244" s="40">
        <v>9000</v>
      </c>
      <c r="H244" s="40">
        <v>25000</v>
      </c>
      <c r="I244" s="40">
        <v>25000</v>
      </c>
      <c r="J244" s="40">
        <v>25000</v>
      </c>
    </row>
    <row r="245" spans="1:10">
      <c r="A245" s="100" t="s">
        <v>57</v>
      </c>
      <c r="B245" s="101" t="s">
        <v>58</v>
      </c>
      <c r="C245" s="102" t="s">
        <v>280</v>
      </c>
      <c r="D245" s="103">
        <f>D246+D247</f>
        <v>30000</v>
      </c>
      <c r="E245" s="103">
        <f>E246+E247</f>
        <v>23973.699999999997</v>
      </c>
      <c r="F245" s="102"/>
      <c r="G245" s="103">
        <f>G246+G247</f>
        <v>30000</v>
      </c>
      <c r="H245" s="103">
        <f>H246+H247</f>
        <v>105000</v>
      </c>
      <c r="I245" s="103">
        <f>I246+I247</f>
        <v>105000</v>
      </c>
      <c r="J245" s="103">
        <f>J246+J247</f>
        <v>105000</v>
      </c>
    </row>
    <row r="246" spans="1:10">
      <c r="A246" s="104" t="s">
        <v>63</v>
      </c>
      <c r="B246" s="33" t="s">
        <v>64</v>
      </c>
      <c r="C246" s="36" t="s">
        <v>280</v>
      </c>
      <c r="D246" s="37">
        <v>12000</v>
      </c>
      <c r="E246" s="37">
        <v>9589.48</v>
      </c>
      <c r="F246" s="36" t="s">
        <v>82</v>
      </c>
      <c r="G246" s="37">
        <v>12000</v>
      </c>
      <c r="H246" s="37">
        <v>40000</v>
      </c>
      <c r="I246" s="37">
        <v>40000</v>
      </c>
      <c r="J246" s="37">
        <v>40000</v>
      </c>
    </row>
    <row r="247" spans="1:10">
      <c r="A247" s="105" t="s">
        <v>63</v>
      </c>
      <c r="B247" s="38" t="s">
        <v>64</v>
      </c>
      <c r="C247" s="39" t="s">
        <v>280</v>
      </c>
      <c r="D247" s="40">
        <v>18000</v>
      </c>
      <c r="E247" s="40">
        <v>14384.22</v>
      </c>
      <c r="F247" s="39" t="s">
        <v>283</v>
      </c>
      <c r="G247" s="40">
        <v>18000</v>
      </c>
      <c r="H247" s="40">
        <v>65000</v>
      </c>
      <c r="I247" s="40">
        <v>65000</v>
      </c>
      <c r="J247" s="40">
        <v>65000</v>
      </c>
    </row>
    <row r="248" spans="1:10">
      <c r="A248" s="100" t="s">
        <v>88</v>
      </c>
      <c r="B248" s="101" t="s">
        <v>89</v>
      </c>
      <c r="C248" s="102" t="s">
        <v>280</v>
      </c>
      <c r="D248" s="103">
        <f>D249+D250</f>
        <v>24000</v>
      </c>
      <c r="E248" s="103">
        <f>E249+E250</f>
        <v>0</v>
      </c>
      <c r="F248" s="102"/>
      <c r="G248" s="103">
        <f>G249+G250</f>
        <v>0</v>
      </c>
      <c r="H248" s="103">
        <f>H249+H250</f>
        <v>25000</v>
      </c>
      <c r="I248" s="103">
        <f>I249+I250</f>
        <v>25000</v>
      </c>
      <c r="J248" s="103">
        <f>J249+J250</f>
        <v>25000</v>
      </c>
    </row>
    <row r="249" spans="1:10">
      <c r="A249" s="104" t="s">
        <v>90</v>
      </c>
      <c r="B249" s="33" t="s">
        <v>91</v>
      </c>
      <c r="C249" s="36" t="s">
        <v>280</v>
      </c>
      <c r="D249" s="37">
        <v>9600</v>
      </c>
      <c r="E249" s="37">
        <v>0</v>
      </c>
      <c r="F249" s="36" t="s">
        <v>82</v>
      </c>
      <c r="G249" s="37">
        <v>0</v>
      </c>
      <c r="H249" s="37">
        <v>10000</v>
      </c>
      <c r="I249" s="37">
        <v>10000</v>
      </c>
      <c r="J249" s="37">
        <v>10000</v>
      </c>
    </row>
    <row r="250" spans="1:10">
      <c r="A250" s="105" t="s">
        <v>90</v>
      </c>
      <c r="B250" s="38" t="s">
        <v>91</v>
      </c>
      <c r="C250" s="39" t="s">
        <v>280</v>
      </c>
      <c r="D250" s="40">
        <v>14400</v>
      </c>
      <c r="E250" s="40">
        <v>0</v>
      </c>
      <c r="F250" s="39" t="s">
        <v>283</v>
      </c>
      <c r="G250" s="40">
        <v>0</v>
      </c>
      <c r="H250" s="40">
        <v>15000</v>
      </c>
      <c r="I250" s="40">
        <v>15000</v>
      </c>
      <c r="J250" s="40">
        <v>15000</v>
      </c>
    </row>
    <row r="251" spans="1:10" ht="25.5" customHeight="1">
      <c r="A251" s="277" t="s">
        <v>333</v>
      </c>
      <c r="B251" s="278"/>
      <c r="C251" s="279"/>
      <c r="D251" s="165">
        <f>D256+D304+D252</f>
        <v>236342104</v>
      </c>
      <c r="E251" s="165">
        <f>E256+E304+E252</f>
        <v>11126699.399999999</v>
      </c>
      <c r="F251" s="165"/>
      <c r="G251" s="165">
        <f>G256+G304+G252</f>
        <v>74894000</v>
      </c>
      <c r="H251" s="165">
        <f>H256+H304+H252</f>
        <v>221572786</v>
      </c>
      <c r="I251" s="165">
        <f>I256+I304+I252</f>
        <v>329705935</v>
      </c>
      <c r="J251" s="165">
        <f>J256+J304+J252</f>
        <v>961233773</v>
      </c>
    </row>
    <row r="252" spans="1:10">
      <c r="A252" s="96" t="s">
        <v>352</v>
      </c>
      <c r="B252" s="133" t="s">
        <v>353</v>
      </c>
      <c r="C252" s="98" t="s">
        <v>280</v>
      </c>
      <c r="D252" s="99">
        <f>D253</f>
        <v>0</v>
      </c>
      <c r="E252" s="99">
        <f>E253</f>
        <v>7078218.3099999996</v>
      </c>
      <c r="F252" s="98"/>
      <c r="G252" s="99">
        <f t="shared" ref="G252:J252" si="34">G253</f>
        <v>0</v>
      </c>
      <c r="H252" s="99">
        <f t="shared" si="34"/>
        <v>127307786</v>
      </c>
      <c r="I252" s="99">
        <f t="shared" si="34"/>
        <v>0</v>
      </c>
      <c r="J252" s="99">
        <f t="shared" si="34"/>
        <v>0</v>
      </c>
    </row>
    <row r="253" spans="1:10">
      <c r="A253" s="125" t="s">
        <v>284</v>
      </c>
      <c r="B253" s="126" t="s">
        <v>285</v>
      </c>
      <c r="C253" s="127" t="s">
        <v>280</v>
      </c>
      <c r="D253" s="128">
        <f>D254</f>
        <v>0</v>
      </c>
      <c r="E253" s="128">
        <f>E254</f>
        <v>7078218.3099999996</v>
      </c>
      <c r="F253" s="127" t="s">
        <v>343</v>
      </c>
      <c r="G253" s="128">
        <f>G254+G255</f>
        <v>0</v>
      </c>
      <c r="H253" s="128">
        <f>H254+H255</f>
        <v>127307786</v>
      </c>
      <c r="I253" s="128">
        <f t="shared" ref="I253:J253" si="35">I254+I255</f>
        <v>0</v>
      </c>
      <c r="J253" s="128">
        <f t="shared" si="35"/>
        <v>0</v>
      </c>
    </row>
    <row r="254" spans="1:10">
      <c r="A254" s="105">
        <v>3682</v>
      </c>
      <c r="B254" s="134" t="s">
        <v>388</v>
      </c>
      <c r="C254" s="39" t="s">
        <v>280</v>
      </c>
      <c r="D254" s="40">
        <v>0</v>
      </c>
      <c r="E254" s="40">
        <v>7078218.3099999996</v>
      </c>
      <c r="F254" s="39" t="s">
        <v>343</v>
      </c>
      <c r="G254" s="40">
        <v>0</v>
      </c>
      <c r="H254" s="40">
        <v>92728551</v>
      </c>
      <c r="I254" s="40">
        <v>0</v>
      </c>
      <c r="J254" s="40">
        <v>0</v>
      </c>
    </row>
    <row r="255" spans="1:10">
      <c r="A255" s="105">
        <v>3842</v>
      </c>
      <c r="B255" s="134" t="s">
        <v>387</v>
      </c>
      <c r="C255" s="39" t="s">
        <v>280</v>
      </c>
      <c r="D255" s="40">
        <v>0</v>
      </c>
      <c r="E255" s="40">
        <v>0</v>
      </c>
      <c r="F255" s="39" t="s">
        <v>343</v>
      </c>
      <c r="G255" s="40">
        <v>0</v>
      </c>
      <c r="H255" s="40">
        <v>34579235</v>
      </c>
      <c r="I255" s="40">
        <v>0</v>
      </c>
      <c r="J255" s="40">
        <v>0</v>
      </c>
    </row>
    <row r="256" spans="1:10">
      <c r="A256" s="96" t="s">
        <v>257</v>
      </c>
      <c r="B256" s="97" t="s">
        <v>258</v>
      </c>
      <c r="C256" s="98" t="s">
        <v>280</v>
      </c>
      <c r="D256" s="99">
        <f>D257+D260+D265+D272+D277+D292+D295+D298+D301</f>
        <v>235752604</v>
      </c>
      <c r="E256" s="99">
        <f>E257+E260+E265+E272+E277+E292+E295+E298+E301</f>
        <v>3572235.6199999996</v>
      </c>
      <c r="F256" s="98"/>
      <c r="G256" s="99">
        <f>G257+G260+G265+G272+G277+G292+G295+G298+G301</f>
        <v>74794000</v>
      </c>
      <c r="H256" s="99">
        <f>H257+H260+H265+H272+H277+H292+H295+H298+H301</f>
        <v>94125000</v>
      </c>
      <c r="I256" s="99">
        <f>I257+I260+I265+I272+I277+I292+I295+I298+I301</f>
        <v>329705935</v>
      </c>
      <c r="J256" s="99">
        <f>J257+J260+J265+J272+J277+J292+J295+J298+J301</f>
        <v>961233773</v>
      </c>
    </row>
    <row r="257" spans="1:10">
      <c r="A257" s="100" t="s">
        <v>1</v>
      </c>
      <c r="B257" s="101" t="s">
        <v>2</v>
      </c>
      <c r="C257" s="102" t="s">
        <v>280</v>
      </c>
      <c r="D257" s="103">
        <f>D258+D259</f>
        <v>3136498</v>
      </c>
      <c r="E257" s="103">
        <f>E258+E259</f>
        <v>2804198.1399999997</v>
      </c>
      <c r="F257" s="102"/>
      <c r="G257" s="103">
        <f>G258+G259</f>
        <v>1046000</v>
      </c>
      <c r="H257" s="103">
        <f>H258+H259</f>
        <v>5000000</v>
      </c>
      <c r="I257" s="103">
        <f>I258+I259</f>
        <v>5000000</v>
      </c>
      <c r="J257" s="103">
        <f>J258+J259</f>
        <v>5000000</v>
      </c>
    </row>
    <row r="258" spans="1:10">
      <c r="A258" s="104" t="s">
        <v>3</v>
      </c>
      <c r="B258" s="33" t="s">
        <v>4</v>
      </c>
      <c r="C258" s="36" t="s">
        <v>280</v>
      </c>
      <c r="D258" s="37">
        <v>470474</v>
      </c>
      <c r="E258" s="37">
        <v>420629.72</v>
      </c>
      <c r="F258" s="36" t="s">
        <v>82</v>
      </c>
      <c r="G258" s="37">
        <v>156000</v>
      </c>
      <c r="H258" s="37">
        <v>700000</v>
      </c>
      <c r="I258" s="37">
        <v>700000</v>
      </c>
      <c r="J258" s="37">
        <v>700000</v>
      </c>
    </row>
    <row r="259" spans="1:10">
      <c r="A259" s="105" t="s">
        <v>3</v>
      </c>
      <c r="B259" s="38" t="s">
        <v>4</v>
      </c>
      <c r="C259" s="39" t="s">
        <v>280</v>
      </c>
      <c r="D259" s="40">
        <v>2666024</v>
      </c>
      <c r="E259" s="40">
        <v>2383568.42</v>
      </c>
      <c r="F259" s="39" t="s">
        <v>282</v>
      </c>
      <c r="G259" s="40">
        <v>890000</v>
      </c>
      <c r="H259" s="40">
        <v>4300000</v>
      </c>
      <c r="I259" s="40">
        <v>4300000</v>
      </c>
      <c r="J259" s="40">
        <v>4300000</v>
      </c>
    </row>
    <row r="260" spans="1:10">
      <c r="A260" s="100" t="s">
        <v>10</v>
      </c>
      <c r="B260" s="101" t="s">
        <v>11</v>
      </c>
      <c r="C260" s="102" t="s">
        <v>280</v>
      </c>
      <c r="D260" s="103">
        <f>D261+D262+D263+D264</f>
        <v>542613</v>
      </c>
      <c r="E260" s="103">
        <f>E261+E262+E263+E264</f>
        <v>482322.43000000005</v>
      </c>
      <c r="F260" s="102"/>
      <c r="G260" s="103">
        <f>G261+G262+G263+G264</f>
        <v>182000</v>
      </c>
      <c r="H260" s="103">
        <f>H261+H262+H263+H264</f>
        <v>920000</v>
      </c>
      <c r="I260" s="103">
        <f>I261+I262+I263+I264</f>
        <v>920000</v>
      </c>
      <c r="J260" s="103">
        <f>J261+J262+J263+J264</f>
        <v>920000</v>
      </c>
    </row>
    <row r="261" spans="1:10">
      <c r="A261" s="104" t="s">
        <v>12</v>
      </c>
      <c r="B261" s="33" t="s">
        <v>13</v>
      </c>
      <c r="C261" s="36" t="s">
        <v>280</v>
      </c>
      <c r="D261" s="37">
        <v>72923</v>
      </c>
      <c r="E261" s="37">
        <v>65197.66</v>
      </c>
      <c r="F261" s="36" t="s">
        <v>82</v>
      </c>
      <c r="G261" s="37">
        <v>25000</v>
      </c>
      <c r="H261" s="37">
        <v>120000</v>
      </c>
      <c r="I261" s="37">
        <v>120000</v>
      </c>
      <c r="J261" s="37">
        <v>120000</v>
      </c>
    </row>
    <row r="262" spans="1:10">
      <c r="A262" s="105" t="s">
        <v>12</v>
      </c>
      <c r="B262" s="38" t="s">
        <v>13</v>
      </c>
      <c r="C262" s="39" t="s">
        <v>280</v>
      </c>
      <c r="D262" s="40">
        <v>413234</v>
      </c>
      <c r="E262" s="40">
        <v>369453.37</v>
      </c>
      <c r="F262" s="39" t="s">
        <v>282</v>
      </c>
      <c r="G262" s="40">
        <v>138000</v>
      </c>
      <c r="H262" s="40">
        <v>700000</v>
      </c>
      <c r="I262" s="40">
        <v>700000</v>
      </c>
      <c r="J262" s="40">
        <v>700000</v>
      </c>
    </row>
    <row r="263" spans="1:10">
      <c r="A263" s="104" t="s">
        <v>14</v>
      </c>
      <c r="B263" s="33" t="s">
        <v>15</v>
      </c>
      <c r="C263" s="36" t="s">
        <v>280</v>
      </c>
      <c r="D263" s="37">
        <v>8468</v>
      </c>
      <c r="E263" s="37">
        <v>7150.71</v>
      </c>
      <c r="F263" s="36" t="s">
        <v>82</v>
      </c>
      <c r="G263" s="37">
        <v>3000</v>
      </c>
      <c r="H263" s="37">
        <v>20000</v>
      </c>
      <c r="I263" s="37">
        <v>20000</v>
      </c>
      <c r="J263" s="37">
        <v>20000</v>
      </c>
    </row>
    <row r="264" spans="1:10">
      <c r="A264" s="105" t="s">
        <v>14</v>
      </c>
      <c r="B264" s="38" t="s">
        <v>15</v>
      </c>
      <c r="C264" s="39" t="s">
        <v>280</v>
      </c>
      <c r="D264" s="40">
        <v>47988</v>
      </c>
      <c r="E264" s="40">
        <v>40520.69</v>
      </c>
      <c r="F264" s="39" t="s">
        <v>282</v>
      </c>
      <c r="G264" s="40">
        <v>16000</v>
      </c>
      <c r="H264" s="40">
        <v>80000</v>
      </c>
      <c r="I264" s="40">
        <v>80000</v>
      </c>
      <c r="J264" s="40">
        <v>80000</v>
      </c>
    </row>
    <row r="265" spans="1:10">
      <c r="A265" s="100" t="s">
        <v>16</v>
      </c>
      <c r="B265" s="101" t="s">
        <v>17</v>
      </c>
      <c r="C265" s="102" t="s">
        <v>280</v>
      </c>
      <c r="D265" s="103">
        <f>D266+D267+D270+D271</f>
        <v>980</v>
      </c>
      <c r="E265" s="103">
        <f>E266+E267+E270+E271</f>
        <v>0</v>
      </c>
      <c r="F265" s="102"/>
      <c r="G265" s="103">
        <f>G266+G267+G270+G271+G268+G269</f>
        <v>150000</v>
      </c>
      <c r="H265" s="103">
        <f>H266+H267+H270+H271+H268+H269</f>
        <v>1080000</v>
      </c>
      <c r="I265" s="103">
        <f t="shared" ref="I265:J265" si="36">I266+I267+I270+I271+I268+I269</f>
        <v>1630000</v>
      </c>
      <c r="J265" s="103">
        <f t="shared" si="36"/>
        <v>1630000</v>
      </c>
    </row>
    <row r="266" spans="1:10">
      <c r="A266" s="104" t="s">
        <v>18</v>
      </c>
      <c r="B266" s="33" t="s">
        <v>19</v>
      </c>
      <c r="C266" s="36" t="s">
        <v>280</v>
      </c>
      <c r="D266" s="37">
        <v>497</v>
      </c>
      <c r="E266" s="37">
        <v>0</v>
      </c>
      <c r="F266" s="36" t="s">
        <v>82</v>
      </c>
      <c r="G266" s="37">
        <v>15000</v>
      </c>
      <c r="H266" s="37">
        <v>50000</v>
      </c>
      <c r="I266" s="37">
        <v>150000</v>
      </c>
      <c r="J266" s="37">
        <v>150000</v>
      </c>
    </row>
    <row r="267" spans="1:10">
      <c r="A267" s="105" t="s">
        <v>18</v>
      </c>
      <c r="B267" s="38" t="s">
        <v>19</v>
      </c>
      <c r="C267" s="39" t="s">
        <v>280</v>
      </c>
      <c r="D267" s="40">
        <v>483</v>
      </c>
      <c r="E267" s="40">
        <v>0</v>
      </c>
      <c r="F267" s="39" t="s">
        <v>282</v>
      </c>
      <c r="G267" s="40">
        <v>85000</v>
      </c>
      <c r="H267" s="40">
        <v>400000</v>
      </c>
      <c r="I267" s="40">
        <v>800000</v>
      </c>
      <c r="J267" s="40">
        <v>800000</v>
      </c>
    </row>
    <row r="268" spans="1:10">
      <c r="A268" s="104">
        <v>3212</v>
      </c>
      <c r="B268" s="33" t="s">
        <v>21</v>
      </c>
      <c r="C268" s="36" t="s">
        <v>280</v>
      </c>
      <c r="D268" s="37">
        <v>0</v>
      </c>
      <c r="E268" s="37">
        <v>0</v>
      </c>
      <c r="F268" s="36" t="s">
        <v>82</v>
      </c>
      <c r="G268" s="37">
        <v>0</v>
      </c>
      <c r="H268" s="37">
        <v>30000</v>
      </c>
      <c r="I268" s="37">
        <v>30000</v>
      </c>
      <c r="J268" s="37">
        <v>30000</v>
      </c>
    </row>
    <row r="269" spans="1:10">
      <c r="A269" s="105">
        <v>3212</v>
      </c>
      <c r="B269" s="38" t="s">
        <v>21</v>
      </c>
      <c r="C269" s="39" t="s">
        <v>280</v>
      </c>
      <c r="D269" s="40">
        <v>0</v>
      </c>
      <c r="E269" s="40">
        <v>0</v>
      </c>
      <c r="F269" s="39" t="s">
        <v>282</v>
      </c>
      <c r="G269" s="40">
        <v>0</v>
      </c>
      <c r="H269" s="40">
        <v>150000</v>
      </c>
      <c r="I269" s="40">
        <v>150000</v>
      </c>
      <c r="J269" s="40">
        <v>150000</v>
      </c>
    </row>
    <row r="270" spans="1:10">
      <c r="A270" s="104">
        <v>3213</v>
      </c>
      <c r="B270" s="33" t="s">
        <v>23</v>
      </c>
      <c r="C270" s="36" t="s">
        <v>280</v>
      </c>
      <c r="D270" s="37">
        <v>0</v>
      </c>
      <c r="E270" s="37">
        <v>0</v>
      </c>
      <c r="F270" s="36" t="s">
        <v>82</v>
      </c>
      <c r="G270" s="37">
        <v>7500</v>
      </c>
      <c r="H270" s="37">
        <v>50000</v>
      </c>
      <c r="I270" s="37">
        <v>100000</v>
      </c>
      <c r="J270" s="37">
        <v>100000</v>
      </c>
    </row>
    <row r="271" spans="1:10">
      <c r="A271" s="105">
        <v>3213</v>
      </c>
      <c r="B271" s="38" t="s">
        <v>23</v>
      </c>
      <c r="C271" s="39" t="s">
        <v>280</v>
      </c>
      <c r="D271" s="40">
        <v>0</v>
      </c>
      <c r="E271" s="40">
        <v>0</v>
      </c>
      <c r="F271" s="39" t="s">
        <v>282</v>
      </c>
      <c r="G271" s="40">
        <v>42500</v>
      </c>
      <c r="H271" s="40">
        <v>400000</v>
      </c>
      <c r="I271" s="40">
        <v>400000</v>
      </c>
      <c r="J271" s="40">
        <v>400000</v>
      </c>
    </row>
    <row r="272" spans="1:10">
      <c r="A272" s="100" t="s">
        <v>24</v>
      </c>
      <c r="B272" s="101" t="s">
        <v>25</v>
      </c>
      <c r="C272" s="36" t="s">
        <v>280</v>
      </c>
      <c r="D272" s="103">
        <f>D273+D274+D275+D276</f>
        <v>35500</v>
      </c>
      <c r="E272" s="103">
        <f>E273+E274+E275+E276</f>
        <v>2486.25</v>
      </c>
      <c r="F272" s="102"/>
      <c r="G272" s="103">
        <f>G273+G274+G275+G276</f>
        <v>60000</v>
      </c>
      <c r="H272" s="103">
        <f>H273+H274+H275+H276</f>
        <v>340000</v>
      </c>
      <c r="I272" s="103">
        <f>I273+I274+I275+I276</f>
        <v>340000</v>
      </c>
      <c r="J272" s="103">
        <f>J273+J274+J275+J276</f>
        <v>340000</v>
      </c>
    </row>
    <row r="273" spans="1:10">
      <c r="A273" s="104" t="s">
        <v>26</v>
      </c>
      <c r="B273" s="33" t="s">
        <v>27</v>
      </c>
      <c r="C273" s="36" t="s">
        <v>280</v>
      </c>
      <c r="D273" s="37">
        <v>10000</v>
      </c>
      <c r="E273" s="37">
        <v>372.94</v>
      </c>
      <c r="F273" s="36" t="s">
        <v>82</v>
      </c>
      <c r="G273" s="37">
        <v>4500</v>
      </c>
      <c r="H273" s="37">
        <v>40000</v>
      </c>
      <c r="I273" s="37">
        <v>40000</v>
      </c>
      <c r="J273" s="37">
        <v>40000</v>
      </c>
    </row>
    <row r="274" spans="1:10">
      <c r="A274" s="105" t="s">
        <v>26</v>
      </c>
      <c r="B274" s="38" t="s">
        <v>27</v>
      </c>
      <c r="C274" s="39" t="s">
        <v>280</v>
      </c>
      <c r="D274" s="40">
        <v>25500</v>
      </c>
      <c r="E274" s="40">
        <v>2113.31</v>
      </c>
      <c r="F274" s="39" t="s">
        <v>282</v>
      </c>
      <c r="G274" s="40">
        <v>25500</v>
      </c>
      <c r="H274" s="40">
        <v>200000</v>
      </c>
      <c r="I274" s="40">
        <v>200000</v>
      </c>
      <c r="J274" s="40">
        <v>200000</v>
      </c>
    </row>
    <row r="275" spans="1:10">
      <c r="A275" s="104">
        <v>3223</v>
      </c>
      <c r="B275" s="33" t="s">
        <v>29</v>
      </c>
      <c r="C275" s="36" t="s">
        <v>280</v>
      </c>
      <c r="D275" s="37">
        <v>0</v>
      </c>
      <c r="E275" s="37">
        <v>0</v>
      </c>
      <c r="F275" s="36" t="s">
        <v>82</v>
      </c>
      <c r="G275" s="37">
        <v>4500</v>
      </c>
      <c r="H275" s="37">
        <v>20000</v>
      </c>
      <c r="I275" s="37">
        <v>20000</v>
      </c>
      <c r="J275" s="37">
        <v>20000</v>
      </c>
    </row>
    <row r="276" spans="1:10">
      <c r="A276" s="105">
        <v>3223</v>
      </c>
      <c r="B276" s="38" t="s">
        <v>29</v>
      </c>
      <c r="C276" s="39" t="s">
        <v>280</v>
      </c>
      <c r="D276" s="40">
        <v>0</v>
      </c>
      <c r="E276" s="40">
        <v>0</v>
      </c>
      <c r="F276" s="39" t="s">
        <v>282</v>
      </c>
      <c r="G276" s="40">
        <v>25500</v>
      </c>
      <c r="H276" s="40">
        <v>80000</v>
      </c>
      <c r="I276" s="40">
        <v>80000</v>
      </c>
      <c r="J276" s="40">
        <v>80000</v>
      </c>
    </row>
    <row r="277" spans="1:10">
      <c r="A277" s="100" t="s">
        <v>34</v>
      </c>
      <c r="B277" s="101" t="s">
        <v>35</v>
      </c>
      <c r="C277" s="102" t="s">
        <v>280</v>
      </c>
      <c r="D277" s="103">
        <f>D286+D287+D288+D289+D290+D291</f>
        <v>36737013</v>
      </c>
      <c r="E277" s="103">
        <f>E286+E287+E288+E289+E290+E291</f>
        <v>80273.55</v>
      </c>
      <c r="F277" s="102"/>
      <c r="G277" s="103">
        <f>G286+G287+G288+G289+G290+G291+G284+G285+G279+G278</f>
        <v>9546000</v>
      </c>
      <c r="H277" s="103">
        <f>H278+H279+H280+H281+H282+H283+H284+H285+H286+H287+H288+H289+H290+H291</f>
        <v>13505000</v>
      </c>
      <c r="I277" s="103">
        <f t="shared" ref="I277:J277" si="37">I278+I279+I280+I281+I282+I283+I284+I285+I286+I287+I288+I289+I290+I291</f>
        <v>26255000</v>
      </c>
      <c r="J277" s="103">
        <f t="shared" si="37"/>
        <v>26245000</v>
      </c>
    </row>
    <row r="278" spans="1:10">
      <c r="A278" s="214" t="s">
        <v>36</v>
      </c>
      <c r="B278" s="215" t="s">
        <v>37</v>
      </c>
      <c r="C278" s="106" t="s">
        <v>280</v>
      </c>
      <c r="D278" s="107">
        <v>0</v>
      </c>
      <c r="E278" s="107">
        <v>0</v>
      </c>
      <c r="F278" s="106" t="s">
        <v>82</v>
      </c>
      <c r="G278" s="107">
        <v>0</v>
      </c>
      <c r="H278" s="107">
        <v>15000</v>
      </c>
      <c r="I278" s="107">
        <v>15000</v>
      </c>
      <c r="J278" s="107">
        <v>10000</v>
      </c>
    </row>
    <row r="279" spans="1:10" ht="15" customHeight="1">
      <c r="A279" s="105">
        <v>3231</v>
      </c>
      <c r="B279" s="38" t="s">
        <v>37</v>
      </c>
      <c r="C279" s="39" t="s">
        <v>280</v>
      </c>
      <c r="D279" s="40">
        <v>0</v>
      </c>
      <c r="E279" s="40">
        <v>0</v>
      </c>
      <c r="F279" s="39" t="s">
        <v>282</v>
      </c>
      <c r="G279" s="40">
        <v>0</v>
      </c>
      <c r="H279" s="40">
        <v>85000</v>
      </c>
      <c r="I279" s="40">
        <v>85000</v>
      </c>
      <c r="J279" s="40">
        <v>85000</v>
      </c>
    </row>
    <row r="280" spans="1:10">
      <c r="A280" s="214">
        <v>3232</v>
      </c>
      <c r="B280" s="215" t="s">
        <v>39</v>
      </c>
      <c r="C280" s="106" t="s">
        <v>280</v>
      </c>
      <c r="D280" s="107">
        <v>0</v>
      </c>
      <c r="E280" s="107">
        <v>0</v>
      </c>
      <c r="F280" s="106" t="s">
        <v>82</v>
      </c>
      <c r="G280" s="107">
        <v>0</v>
      </c>
      <c r="H280" s="107">
        <v>10000</v>
      </c>
      <c r="I280" s="107">
        <v>10000</v>
      </c>
      <c r="J280" s="107">
        <v>10000</v>
      </c>
    </row>
    <row r="281" spans="1:10" ht="15" customHeight="1">
      <c r="A281" s="105">
        <v>3232</v>
      </c>
      <c r="B281" s="38" t="s">
        <v>39</v>
      </c>
      <c r="C281" s="39" t="s">
        <v>280</v>
      </c>
      <c r="D281" s="40">
        <v>0</v>
      </c>
      <c r="E281" s="40">
        <v>0</v>
      </c>
      <c r="F281" s="39" t="s">
        <v>282</v>
      </c>
      <c r="G281" s="40">
        <v>0</v>
      </c>
      <c r="H281" s="40">
        <v>40000</v>
      </c>
      <c r="I281" s="40">
        <v>40000</v>
      </c>
      <c r="J281" s="40">
        <v>40000</v>
      </c>
    </row>
    <row r="282" spans="1:10">
      <c r="A282" s="214">
        <v>3233</v>
      </c>
      <c r="B282" s="215" t="s">
        <v>41</v>
      </c>
      <c r="C282" s="106" t="s">
        <v>280</v>
      </c>
      <c r="D282" s="107">
        <v>0</v>
      </c>
      <c r="E282" s="107">
        <v>0</v>
      </c>
      <c r="F282" s="106" t="s">
        <v>82</v>
      </c>
      <c r="G282" s="107">
        <v>0</v>
      </c>
      <c r="H282" s="107">
        <v>50000</v>
      </c>
      <c r="I282" s="107">
        <v>50000</v>
      </c>
      <c r="J282" s="107">
        <v>50000</v>
      </c>
    </row>
    <row r="283" spans="1:10" ht="15" customHeight="1">
      <c r="A283" s="105">
        <v>3233</v>
      </c>
      <c r="B283" s="38" t="s">
        <v>386</v>
      </c>
      <c r="C283" s="39" t="s">
        <v>280</v>
      </c>
      <c r="D283" s="40">
        <v>0</v>
      </c>
      <c r="E283" s="40">
        <v>0</v>
      </c>
      <c r="F283" s="39" t="s">
        <v>282</v>
      </c>
      <c r="G283" s="40">
        <v>0</v>
      </c>
      <c r="H283" s="40">
        <v>400000</v>
      </c>
      <c r="I283" s="40">
        <v>400000</v>
      </c>
      <c r="J283" s="40">
        <v>400000</v>
      </c>
    </row>
    <row r="284" spans="1:10" ht="15" customHeight="1">
      <c r="A284" s="104">
        <v>3234</v>
      </c>
      <c r="B284" s="108" t="s">
        <v>43</v>
      </c>
      <c r="C284" s="36" t="s">
        <v>280</v>
      </c>
      <c r="D284" s="37">
        <v>0</v>
      </c>
      <c r="E284" s="37">
        <v>0</v>
      </c>
      <c r="F284" s="36" t="s">
        <v>82</v>
      </c>
      <c r="G284" s="37">
        <v>0</v>
      </c>
      <c r="H284" s="37">
        <v>15000</v>
      </c>
      <c r="I284" s="37">
        <v>15000</v>
      </c>
      <c r="J284" s="37">
        <v>10000</v>
      </c>
    </row>
    <row r="285" spans="1:10" ht="15" customHeight="1">
      <c r="A285" s="105">
        <v>3234</v>
      </c>
      <c r="B285" s="134" t="s">
        <v>43</v>
      </c>
      <c r="C285" s="39" t="s">
        <v>280</v>
      </c>
      <c r="D285" s="40">
        <v>0</v>
      </c>
      <c r="E285" s="40">
        <v>0</v>
      </c>
      <c r="F285" s="39" t="s">
        <v>282</v>
      </c>
      <c r="G285" s="40">
        <v>0</v>
      </c>
      <c r="H285" s="40">
        <v>65000</v>
      </c>
      <c r="I285" s="40">
        <v>65000</v>
      </c>
      <c r="J285" s="40">
        <v>65000</v>
      </c>
    </row>
    <row r="286" spans="1:10" ht="15" customHeight="1">
      <c r="A286" s="104" t="s">
        <v>44</v>
      </c>
      <c r="B286" s="33" t="s">
        <v>45</v>
      </c>
      <c r="C286" s="36" t="s">
        <v>280</v>
      </c>
      <c r="D286" s="37">
        <v>57500</v>
      </c>
      <c r="E286" s="37">
        <v>12041.03</v>
      </c>
      <c r="F286" s="36" t="s">
        <v>82</v>
      </c>
      <c r="G286" s="37">
        <v>30000</v>
      </c>
      <c r="H286" s="37">
        <v>250000</v>
      </c>
      <c r="I286" s="37">
        <v>250000</v>
      </c>
      <c r="J286" s="37">
        <v>250000</v>
      </c>
    </row>
    <row r="287" spans="1:10" ht="15" customHeight="1">
      <c r="A287" s="105" t="s">
        <v>44</v>
      </c>
      <c r="B287" s="38" t="s">
        <v>45</v>
      </c>
      <c r="C287" s="39" t="s">
        <v>280</v>
      </c>
      <c r="D287" s="40">
        <v>382500</v>
      </c>
      <c r="E287" s="40">
        <v>68232.52</v>
      </c>
      <c r="F287" s="39" t="s">
        <v>282</v>
      </c>
      <c r="G287" s="40">
        <v>170000</v>
      </c>
      <c r="H287" s="40">
        <v>1315000</v>
      </c>
      <c r="I287" s="40">
        <v>1315000</v>
      </c>
      <c r="J287" s="40">
        <v>1315000</v>
      </c>
    </row>
    <row r="288" spans="1:10">
      <c r="A288" s="104" t="s">
        <v>48</v>
      </c>
      <c r="B288" s="33" t="s">
        <v>49</v>
      </c>
      <c r="C288" s="36" t="s">
        <v>280</v>
      </c>
      <c r="D288" s="37">
        <v>549441</v>
      </c>
      <c r="E288" s="37">
        <v>0</v>
      </c>
      <c r="F288" s="36" t="s">
        <v>82</v>
      </c>
      <c r="G288" s="37">
        <v>300000</v>
      </c>
      <c r="H288" s="37">
        <v>1000000</v>
      </c>
      <c r="I288" s="37">
        <v>3500000</v>
      </c>
      <c r="J288" s="37">
        <v>3500000</v>
      </c>
    </row>
    <row r="289" spans="1:10">
      <c r="A289" s="105" t="s">
        <v>48</v>
      </c>
      <c r="B289" s="38" t="s">
        <v>49</v>
      </c>
      <c r="C289" s="39" t="s">
        <v>280</v>
      </c>
      <c r="D289" s="40">
        <v>35697572</v>
      </c>
      <c r="E289" s="40">
        <v>0</v>
      </c>
      <c r="F289" s="39" t="s">
        <v>282</v>
      </c>
      <c r="G289" s="40">
        <v>9000000</v>
      </c>
      <c r="H289" s="40">
        <v>10000000</v>
      </c>
      <c r="I289" s="40">
        <v>20250000</v>
      </c>
      <c r="J289" s="40">
        <v>20250000</v>
      </c>
    </row>
    <row r="290" spans="1:10">
      <c r="A290" s="104">
        <v>3239</v>
      </c>
      <c r="B290" s="33" t="s">
        <v>53</v>
      </c>
      <c r="C290" s="36" t="s">
        <v>280</v>
      </c>
      <c r="D290" s="37">
        <v>10000</v>
      </c>
      <c r="E290" s="37">
        <v>0</v>
      </c>
      <c r="F290" s="36" t="s">
        <v>82</v>
      </c>
      <c r="G290" s="37">
        <v>7000</v>
      </c>
      <c r="H290" s="37">
        <v>40000</v>
      </c>
      <c r="I290" s="37">
        <v>40000</v>
      </c>
      <c r="J290" s="37">
        <v>40000</v>
      </c>
    </row>
    <row r="291" spans="1:10">
      <c r="A291" s="105">
        <v>3239</v>
      </c>
      <c r="B291" s="38" t="s">
        <v>53</v>
      </c>
      <c r="C291" s="39" t="s">
        <v>280</v>
      </c>
      <c r="D291" s="40">
        <v>40000</v>
      </c>
      <c r="E291" s="40">
        <v>0</v>
      </c>
      <c r="F291" s="39" t="s">
        <v>282</v>
      </c>
      <c r="G291" s="40">
        <v>39000</v>
      </c>
      <c r="H291" s="40">
        <v>220000</v>
      </c>
      <c r="I291" s="40">
        <v>220000</v>
      </c>
      <c r="J291" s="40">
        <v>220000</v>
      </c>
    </row>
    <row r="292" spans="1:10">
      <c r="A292" s="100" t="s">
        <v>57</v>
      </c>
      <c r="B292" s="101" t="s">
        <v>58</v>
      </c>
      <c r="C292" s="102" t="s">
        <v>280</v>
      </c>
      <c r="D292" s="103">
        <f>D293+D294</f>
        <v>50000</v>
      </c>
      <c r="E292" s="103">
        <f>E293+E294</f>
        <v>8312.75</v>
      </c>
      <c r="F292" s="102"/>
      <c r="G292" s="103">
        <f>G293+G294</f>
        <v>30000</v>
      </c>
      <c r="H292" s="103">
        <f>H293+H294</f>
        <v>550000</v>
      </c>
      <c r="I292" s="103">
        <f>I293+I294</f>
        <v>600000</v>
      </c>
      <c r="J292" s="103">
        <f>J293+J294</f>
        <v>600000</v>
      </c>
    </row>
    <row r="293" spans="1:10">
      <c r="A293" s="104" t="s">
        <v>63</v>
      </c>
      <c r="B293" s="33" t="s">
        <v>64</v>
      </c>
      <c r="C293" s="36" t="s">
        <v>280</v>
      </c>
      <c r="D293" s="37">
        <v>7500</v>
      </c>
      <c r="E293" s="37">
        <v>1246.9100000000001</v>
      </c>
      <c r="F293" s="36" t="s">
        <v>82</v>
      </c>
      <c r="G293" s="37">
        <v>4500</v>
      </c>
      <c r="H293" s="37">
        <v>50000</v>
      </c>
      <c r="I293" s="37">
        <v>100000</v>
      </c>
      <c r="J293" s="37">
        <v>100000</v>
      </c>
    </row>
    <row r="294" spans="1:10">
      <c r="A294" s="105" t="s">
        <v>63</v>
      </c>
      <c r="B294" s="38" t="s">
        <v>64</v>
      </c>
      <c r="C294" s="39" t="s">
        <v>280</v>
      </c>
      <c r="D294" s="40">
        <v>42500</v>
      </c>
      <c r="E294" s="40">
        <v>7065.84</v>
      </c>
      <c r="F294" s="39" t="s">
        <v>282</v>
      </c>
      <c r="G294" s="40">
        <v>25500</v>
      </c>
      <c r="H294" s="40">
        <v>500000</v>
      </c>
      <c r="I294" s="40">
        <v>500000</v>
      </c>
      <c r="J294" s="40">
        <v>500000</v>
      </c>
    </row>
    <row r="295" spans="1:10">
      <c r="A295" s="125" t="s">
        <v>284</v>
      </c>
      <c r="B295" s="126" t="s">
        <v>285</v>
      </c>
      <c r="C295" s="127" t="s">
        <v>280</v>
      </c>
      <c r="D295" s="128">
        <f>D296+D297</f>
        <v>20000000</v>
      </c>
      <c r="E295" s="128">
        <f>E296+E297</f>
        <v>0</v>
      </c>
      <c r="F295" s="127" t="s">
        <v>282</v>
      </c>
      <c r="G295" s="128">
        <f>G296+G297</f>
        <v>15625000</v>
      </c>
      <c r="H295" s="128">
        <f>H296+H297</f>
        <v>430000</v>
      </c>
      <c r="I295" s="128">
        <f>I296+I297</f>
        <v>1630000</v>
      </c>
      <c r="J295" s="128">
        <f>J296+J297</f>
        <v>6200000</v>
      </c>
    </row>
    <row r="296" spans="1:10">
      <c r="A296" s="105">
        <v>3681</v>
      </c>
      <c r="B296" s="38" t="s">
        <v>286</v>
      </c>
      <c r="C296" s="39" t="s">
        <v>280</v>
      </c>
      <c r="D296" s="40">
        <v>10000000</v>
      </c>
      <c r="E296" s="40">
        <v>0</v>
      </c>
      <c r="F296" s="39" t="s">
        <v>282</v>
      </c>
      <c r="G296" s="40">
        <v>6875000</v>
      </c>
      <c r="H296" s="40">
        <v>215000</v>
      </c>
      <c r="I296" s="40">
        <v>815000</v>
      </c>
      <c r="J296" s="40">
        <v>3100000</v>
      </c>
    </row>
    <row r="297" spans="1:10">
      <c r="A297" s="105">
        <v>3682</v>
      </c>
      <c r="B297" s="38" t="s">
        <v>287</v>
      </c>
      <c r="C297" s="39" t="s">
        <v>280</v>
      </c>
      <c r="D297" s="40">
        <v>10000000</v>
      </c>
      <c r="E297" s="40">
        <v>0</v>
      </c>
      <c r="F297" s="39" t="s">
        <v>282</v>
      </c>
      <c r="G297" s="40">
        <v>8750000</v>
      </c>
      <c r="H297" s="40">
        <v>215000</v>
      </c>
      <c r="I297" s="40">
        <v>815000</v>
      </c>
      <c r="J297" s="40">
        <v>3100000</v>
      </c>
    </row>
    <row r="298" spans="1:10">
      <c r="A298" s="125" t="s">
        <v>288</v>
      </c>
      <c r="B298" s="126" t="s">
        <v>289</v>
      </c>
      <c r="C298" s="127" t="s">
        <v>280</v>
      </c>
      <c r="D298" s="128">
        <f>D299+D300</f>
        <v>175000000</v>
      </c>
      <c r="E298" s="128">
        <f>E299+E300</f>
        <v>0</v>
      </c>
      <c r="F298" s="127" t="s">
        <v>282</v>
      </c>
      <c r="G298" s="128">
        <f>G299+G300</f>
        <v>48125000</v>
      </c>
      <c r="H298" s="128">
        <f>H299+H300</f>
        <v>72000000</v>
      </c>
      <c r="I298" s="128">
        <f>I299+I300</f>
        <v>293000000</v>
      </c>
      <c r="J298" s="128">
        <f>J299+J300</f>
        <v>920000000</v>
      </c>
    </row>
    <row r="299" spans="1:10">
      <c r="A299" s="105">
        <v>3841</v>
      </c>
      <c r="B299" s="38" t="s">
        <v>290</v>
      </c>
      <c r="C299" s="39" t="s">
        <v>280</v>
      </c>
      <c r="D299" s="40">
        <v>10000000</v>
      </c>
      <c r="E299" s="40">
        <v>0</v>
      </c>
      <c r="F299" s="39" t="s">
        <v>282</v>
      </c>
      <c r="G299" s="40">
        <v>6875000</v>
      </c>
      <c r="H299" s="40">
        <v>36000000</v>
      </c>
      <c r="I299" s="40">
        <v>143000000</v>
      </c>
      <c r="J299" s="40">
        <v>450000000</v>
      </c>
    </row>
    <row r="300" spans="1:10">
      <c r="A300" s="105">
        <v>3842</v>
      </c>
      <c r="B300" s="38" t="s">
        <v>291</v>
      </c>
      <c r="C300" s="39" t="s">
        <v>280</v>
      </c>
      <c r="D300" s="40">
        <v>165000000</v>
      </c>
      <c r="E300" s="40">
        <v>0</v>
      </c>
      <c r="F300" s="39" t="s">
        <v>282</v>
      </c>
      <c r="G300" s="40">
        <v>41250000</v>
      </c>
      <c r="H300" s="40">
        <v>36000000</v>
      </c>
      <c r="I300" s="40">
        <v>150000000</v>
      </c>
      <c r="J300" s="40">
        <v>470000000</v>
      </c>
    </row>
    <row r="301" spans="1:10">
      <c r="A301" s="100" t="s">
        <v>88</v>
      </c>
      <c r="B301" s="101" t="s">
        <v>89</v>
      </c>
      <c r="C301" s="102" t="s">
        <v>280</v>
      </c>
      <c r="D301" s="103">
        <f>D302+D303</f>
        <v>250000</v>
      </c>
      <c r="E301" s="103">
        <f>E302+E303</f>
        <v>194642.5</v>
      </c>
      <c r="F301" s="102"/>
      <c r="G301" s="103">
        <f>G302+G303</f>
        <v>30000</v>
      </c>
      <c r="H301" s="103">
        <f>H302+H303</f>
        <v>300000</v>
      </c>
      <c r="I301" s="103">
        <f>I302+I303</f>
        <v>330935</v>
      </c>
      <c r="J301" s="103">
        <f>J302+J303</f>
        <v>298773</v>
      </c>
    </row>
    <row r="302" spans="1:10">
      <c r="A302" s="104" t="s">
        <v>90</v>
      </c>
      <c r="B302" s="33" t="s">
        <v>91</v>
      </c>
      <c r="C302" s="36" t="s">
        <v>280</v>
      </c>
      <c r="D302" s="37">
        <v>50000</v>
      </c>
      <c r="E302" s="37">
        <v>29196.37</v>
      </c>
      <c r="F302" s="36" t="s">
        <v>82</v>
      </c>
      <c r="G302" s="37">
        <v>4500</v>
      </c>
      <c r="H302" s="37">
        <v>45000</v>
      </c>
      <c r="I302" s="37">
        <v>75935</v>
      </c>
      <c r="J302" s="37">
        <v>43773</v>
      </c>
    </row>
    <row r="303" spans="1:10">
      <c r="A303" s="105" t="s">
        <v>90</v>
      </c>
      <c r="B303" s="38" t="s">
        <v>91</v>
      </c>
      <c r="C303" s="39" t="s">
        <v>280</v>
      </c>
      <c r="D303" s="40">
        <v>200000</v>
      </c>
      <c r="E303" s="40">
        <v>165446.13</v>
      </c>
      <c r="F303" s="39" t="s">
        <v>282</v>
      </c>
      <c r="G303" s="40">
        <v>25500</v>
      </c>
      <c r="H303" s="40">
        <v>255000</v>
      </c>
      <c r="I303" s="40">
        <v>255000</v>
      </c>
      <c r="J303" s="40">
        <v>255000</v>
      </c>
    </row>
    <row r="304" spans="1:10">
      <c r="A304" s="96" t="s">
        <v>259</v>
      </c>
      <c r="B304" s="97" t="s">
        <v>260</v>
      </c>
      <c r="C304" s="98" t="s">
        <v>280</v>
      </c>
      <c r="D304" s="99">
        <f>D310+D313+D305</f>
        <v>589500</v>
      </c>
      <c r="E304" s="99">
        <f>E310+E313+E305</f>
        <v>476245.47000000003</v>
      </c>
      <c r="F304" s="99"/>
      <c r="G304" s="99">
        <f t="shared" ref="G304:J304" si="38">G310+G313+G305</f>
        <v>100000</v>
      </c>
      <c r="H304" s="99">
        <f t="shared" si="38"/>
        <v>140000</v>
      </c>
      <c r="I304" s="99">
        <f t="shared" si="38"/>
        <v>0</v>
      </c>
      <c r="J304" s="99">
        <f t="shared" si="38"/>
        <v>0</v>
      </c>
    </row>
    <row r="305" spans="1:11">
      <c r="A305" s="100" t="s">
        <v>16</v>
      </c>
      <c r="B305" s="101" t="s">
        <v>17</v>
      </c>
      <c r="C305" s="102" t="s">
        <v>280</v>
      </c>
      <c r="D305" s="103">
        <f>SUM(D306:D309)</f>
        <v>555500</v>
      </c>
      <c r="E305" s="103">
        <f>SUM(E306:E309)</f>
        <v>447410.34</v>
      </c>
      <c r="F305" s="103"/>
      <c r="G305" s="103">
        <f>SUM(G306:G309)</f>
        <v>100000</v>
      </c>
      <c r="H305" s="103">
        <f>SUM(H306:H309)</f>
        <v>140000</v>
      </c>
      <c r="I305" s="103">
        <f t="shared" ref="I305:J305" si="39">SUM(I306:I309)</f>
        <v>0</v>
      </c>
      <c r="J305" s="103">
        <f t="shared" si="39"/>
        <v>0</v>
      </c>
    </row>
    <row r="306" spans="1:11">
      <c r="A306" s="104" t="s">
        <v>18</v>
      </c>
      <c r="B306" s="33" t="s">
        <v>19</v>
      </c>
      <c r="C306" s="36" t="s">
        <v>280</v>
      </c>
      <c r="D306" s="37">
        <v>68325</v>
      </c>
      <c r="E306" s="37">
        <v>59991.08</v>
      </c>
      <c r="F306" s="36" t="s">
        <v>82</v>
      </c>
      <c r="G306" s="37">
        <v>15000</v>
      </c>
      <c r="H306" s="37">
        <v>20000</v>
      </c>
      <c r="I306" s="37">
        <v>0</v>
      </c>
      <c r="J306" s="37">
        <v>0</v>
      </c>
    </row>
    <row r="307" spans="1:11">
      <c r="A307" s="105" t="s">
        <v>18</v>
      </c>
      <c r="B307" s="38" t="s">
        <v>19</v>
      </c>
      <c r="C307" s="39" t="s">
        <v>280</v>
      </c>
      <c r="D307" s="40">
        <v>387175</v>
      </c>
      <c r="E307" s="40">
        <v>339947.37</v>
      </c>
      <c r="F307" s="39" t="s">
        <v>282</v>
      </c>
      <c r="G307" s="40">
        <v>85000</v>
      </c>
      <c r="H307" s="40">
        <v>120000</v>
      </c>
      <c r="I307" s="40">
        <v>0</v>
      </c>
      <c r="J307" s="40">
        <v>0</v>
      </c>
    </row>
    <row r="308" spans="1:11" hidden="1">
      <c r="A308" s="104">
        <v>3213</v>
      </c>
      <c r="B308" s="33" t="s">
        <v>23</v>
      </c>
      <c r="C308" s="36" t="s">
        <v>280</v>
      </c>
      <c r="D308" s="37">
        <v>15000</v>
      </c>
      <c r="E308" s="37">
        <v>7120.74</v>
      </c>
      <c r="F308" s="36" t="s">
        <v>82</v>
      </c>
      <c r="G308" s="37">
        <v>0</v>
      </c>
      <c r="H308" s="37">
        <v>0</v>
      </c>
      <c r="I308" s="37">
        <v>0</v>
      </c>
      <c r="J308" s="37">
        <v>0</v>
      </c>
    </row>
    <row r="309" spans="1:11" hidden="1">
      <c r="A309" s="105">
        <v>3213</v>
      </c>
      <c r="B309" s="38" t="s">
        <v>23</v>
      </c>
      <c r="C309" s="39" t="s">
        <v>280</v>
      </c>
      <c r="D309" s="40">
        <v>85000</v>
      </c>
      <c r="E309" s="40">
        <v>40351.15</v>
      </c>
      <c r="F309" s="39" t="s">
        <v>282</v>
      </c>
      <c r="G309" s="40">
        <v>0</v>
      </c>
      <c r="H309" s="40">
        <v>0</v>
      </c>
      <c r="I309" s="40">
        <v>0</v>
      </c>
      <c r="J309" s="40">
        <v>0</v>
      </c>
    </row>
    <row r="310" spans="1:11" ht="15" hidden="1" customHeight="1">
      <c r="A310" s="100" t="s">
        <v>24</v>
      </c>
      <c r="B310" s="101" t="s">
        <v>25</v>
      </c>
      <c r="C310" s="36" t="s">
        <v>280</v>
      </c>
      <c r="D310" s="103">
        <f>D311+D312</f>
        <v>9000</v>
      </c>
      <c r="E310" s="103">
        <f t="shared" ref="E310:J310" si="40">E311+E312</f>
        <v>6800.1299999999992</v>
      </c>
      <c r="F310" s="103"/>
      <c r="G310" s="103">
        <f t="shared" si="40"/>
        <v>0</v>
      </c>
      <c r="H310" s="103">
        <f>H311+H312</f>
        <v>0</v>
      </c>
      <c r="I310" s="103">
        <f t="shared" si="40"/>
        <v>0</v>
      </c>
      <c r="J310" s="103">
        <f t="shared" si="40"/>
        <v>0</v>
      </c>
    </row>
    <row r="311" spans="1:11" hidden="1">
      <c r="A311" s="104" t="s">
        <v>26</v>
      </c>
      <c r="B311" s="33" t="s">
        <v>27</v>
      </c>
      <c r="C311" s="36" t="s">
        <v>280</v>
      </c>
      <c r="D311" s="37">
        <v>3000</v>
      </c>
      <c r="E311" s="37">
        <v>1020.02</v>
      </c>
      <c r="F311" s="36" t="s">
        <v>82</v>
      </c>
      <c r="G311" s="37">
        <v>0</v>
      </c>
      <c r="H311" s="37">
        <v>0</v>
      </c>
      <c r="I311" s="37">
        <v>0</v>
      </c>
      <c r="J311" s="37">
        <v>0</v>
      </c>
    </row>
    <row r="312" spans="1:11" hidden="1">
      <c r="A312" s="105" t="s">
        <v>26</v>
      </c>
      <c r="B312" s="38" t="s">
        <v>27</v>
      </c>
      <c r="C312" s="39" t="s">
        <v>280</v>
      </c>
      <c r="D312" s="40">
        <v>6000</v>
      </c>
      <c r="E312" s="40">
        <v>5780.11</v>
      </c>
      <c r="F312" s="39" t="s">
        <v>282</v>
      </c>
      <c r="G312" s="40">
        <v>0</v>
      </c>
      <c r="H312" s="40">
        <v>0</v>
      </c>
      <c r="I312" s="40">
        <v>0</v>
      </c>
      <c r="J312" s="40">
        <v>0</v>
      </c>
    </row>
    <row r="313" spans="1:11" hidden="1">
      <c r="A313" s="100" t="s">
        <v>88</v>
      </c>
      <c r="B313" s="101" t="s">
        <v>89</v>
      </c>
      <c r="C313" s="102" t="s">
        <v>280</v>
      </c>
      <c r="D313" s="103">
        <f>D314+D315</f>
        <v>25000</v>
      </c>
      <c r="E313" s="103">
        <f>E314+E315</f>
        <v>22035</v>
      </c>
      <c r="F313" s="102"/>
      <c r="G313" s="103">
        <f>G314+G315</f>
        <v>0</v>
      </c>
      <c r="H313" s="103">
        <f>H314+H315</f>
        <v>0</v>
      </c>
      <c r="I313" s="103">
        <f>I314+I315</f>
        <v>0</v>
      </c>
      <c r="J313" s="103">
        <f>J314+J315</f>
        <v>0</v>
      </c>
    </row>
    <row r="314" spans="1:11" hidden="1">
      <c r="A314" s="104" t="s">
        <v>90</v>
      </c>
      <c r="B314" s="33" t="s">
        <v>91</v>
      </c>
      <c r="C314" s="36" t="s">
        <v>280</v>
      </c>
      <c r="D314" s="37">
        <v>5000</v>
      </c>
      <c r="E314" s="37">
        <v>3305.25</v>
      </c>
      <c r="F314" s="36" t="s">
        <v>82</v>
      </c>
      <c r="G314" s="37">
        <v>0</v>
      </c>
      <c r="H314" s="37">
        <v>0</v>
      </c>
      <c r="I314" s="37">
        <v>0</v>
      </c>
      <c r="J314" s="37">
        <v>0</v>
      </c>
    </row>
    <row r="315" spans="1:11" s="141" customFormat="1" hidden="1">
      <c r="A315" s="105" t="s">
        <v>90</v>
      </c>
      <c r="B315" s="38" t="s">
        <v>91</v>
      </c>
      <c r="C315" s="39" t="s">
        <v>280</v>
      </c>
      <c r="D315" s="40">
        <v>20000</v>
      </c>
      <c r="E315" s="40">
        <v>18729.75</v>
      </c>
      <c r="F315" s="39" t="s">
        <v>282</v>
      </c>
      <c r="G315" s="40">
        <v>0</v>
      </c>
      <c r="H315" s="40">
        <v>0</v>
      </c>
      <c r="I315" s="40">
        <v>0</v>
      </c>
      <c r="J315" s="40">
        <v>0</v>
      </c>
      <c r="K315" s="210"/>
    </row>
    <row r="316" spans="1:11" hidden="1">
      <c r="A316" s="277" t="s">
        <v>334</v>
      </c>
      <c r="B316" s="278"/>
      <c r="C316" s="279"/>
      <c r="D316" s="165">
        <f>D317</f>
        <v>0</v>
      </c>
      <c r="E316" s="165">
        <f t="shared" ref="E316:J316" si="41">E317</f>
        <v>0</v>
      </c>
      <c r="F316" s="165"/>
      <c r="G316" s="165">
        <f t="shared" si="41"/>
        <v>0</v>
      </c>
      <c r="H316" s="165">
        <f t="shared" si="41"/>
        <v>0</v>
      </c>
      <c r="I316" s="165">
        <f t="shared" si="41"/>
        <v>0</v>
      </c>
      <c r="J316" s="165">
        <f t="shared" si="41"/>
        <v>0</v>
      </c>
    </row>
    <row r="317" spans="1:11" hidden="1">
      <c r="A317" s="135" t="s">
        <v>354</v>
      </c>
      <c r="B317" s="136" t="s">
        <v>355</v>
      </c>
      <c r="C317" s="98" t="s">
        <v>280</v>
      </c>
      <c r="D317" s="99">
        <f>D318+D321</f>
        <v>0</v>
      </c>
      <c r="E317" s="99">
        <f t="shared" ref="E317:J317" si="42">E318+E321</f>
        <v>0</v>
      </c>
      <c r="F317" s="99"/>
      <c r="G317" s="99">
        <f t="shared" si="42"/>
        <v>0</v>
      </c>
      <c r="H317" s="99">
        <f t="shared" si="42"/>
        <v>0</v>
      </c>
      <c r="I317" s="99">
        <f t="shared" si="42"/>
        <v>0</v>
      </c>
      <c r="J317" s="99">
        <f t="shared" si="42"/>
        <v>0</v>
      </c>
    </row>
    <row r="318" spans="1:11" hidden="1">
      <c r="A318" s="100" t="s">
        <v>16</v>
      </c>
      <c r="B318" s="101" t="s">
        <v>17</v>
      </c>
      <c r="C318" s="102" t="s">
        <v>280</v>
      </c>
      <c r="D318" s="103">
        <f>D319+D320</f>
        <v>0</v>
      </c>
      <c r="E318" s="103">
        <f t="shared" ref="E318:J318" si="43">E319+E320</f>
        <v>0</v>
      </c>
      <c r="F318" s="103"/>
      <c r="G318" s="103">
        <f t="shared" si="43"/>
        <v>0</v>
      </c>
      <c r="H318" s="103">
        <f t="shared" si="43"/>
        <v>0</v>
      </c>
      <c r="I318" s="103">
        <f t="shared" si="43"/>
        <v>0</v>
      </c>
      <c r="J318" s="103">
        <f t="shared" si="43"/>
        <v>0</v>
      </c>
    </row>
    <row r="319" spans="1:11" hidden="1">
      <c r="A319" s="137" t="s">
        <v>18</v>
      </c>
      <c r="B319" s="33" t="s">
        <v>19</v>
      </c>
      <c r="C319" s="106" t="s">
        <v>280</v>
      </c>
      <c r="D319" s="107">
        <v>0</v>
      </c>
      <c r="E319" s="107">
        <v>0</v>
      </c>
      <c r="F319" s="106" t="s">
        <v>82</v>
      </c>
      <c r="G319" s="107">
        <v>0</v>
      </c>
      <c r="H319" s="107">
        <v>0</v>
      </c>
      <c r="I319" s="107">
        <v>0</v>
      </c>
      <c r="J319" s="107">
        <v>0</v>
      </c>
    </row>
    <row r="320" spans="1:11" hidden="1">
      <c r="A320" s="105">
        <v>3211</v>
      </c>
      <c r="B320" s="38" t="s">
        <v>19</v>
      </c>
      <c r="C320" s="39" t="s">
        <v>280</v>
      </c>
      <c r="D320" s="40">
        <v>0</v>
      </c>
      <c r="E320" s="40">
        <v>0</v>
      </c>
      <c r="F320" s="39" t="s">
        <v>283</v>
      </c>
      <c r="G320" s="138">
        <v>0</v>
      </c>
      <c r="H320" s="138">
        <v>0</v>
      </c>
      <c r="I320" s="138">
        <v>0</v>
      </c>
      <c r="J320" s="138">
        <v>0</v>
      </c>
    </row>
    <row r="321" spans="1:10" hidden="1">
      <c r="A321" s="100" t="s">
        <v>34</v>
      </c>
      <c r="B321" s="101" t="s">
        <v>35</v>
      </c>
      <c r="C321" s="139" t="s">
        <v>280</v>
      </c>
      <c r="D321" s="140">
        <f>D322+D323+D324+D325</f>
        <v>0</v>
      </c>
      <c r="E321" s="140">
        <f t="shared" ref="E321:J321" si="44">E322+E323+E324+E325</f>
        <v>0</v>
      </c>
      <c r="F321" s="140"/>
      <c r="G321" s="140">
        <f>G322+G323+G324+G325</f>
        <v>0</v>
      </c>
      <c r="H321" s="140">
        <f t="shared" si="44"/>
        <v>0</v>
      </c>
      <c r="I321" s="140">
        <f t="shared" si="44"/>
        <v>0</v>
      </c>
      <c r="J321" s="140">
        <f t="shared" si="44"/>
        <v>0</v>
      </c>
    </row>
    <row r="322" spans="1:10" hidden="1">
      <c r="A322" s="137">
        <v>3233</v>
      </c>
      <c r="B322" s="33" t="s">
        <v>41</v>
      </c>
      <c r="C322" s="36" t="s">
        <v>280</v>
      </c>
      <c r="D322" s="37">
        <v>0</v>
      </c>
      <c r="E322" s="37">
        <v>0</v>
      </c>
      <c r="F322" s="36" t="s">
        <v>82</v>
      </c>
      <c r="G322" s="142">
        <v>0</v>
      </c>
      <c r="H322" s="142">
        <v>0</v>
      </c>
      <c r="I322" s="142">
        <v>0</v>
      </c>
      <c r="J322" s="142">
        <v>0</v>
      </c>
    </row>
    <row r="323" spans="1:10" hidden="1">
      <c r="A323" s="105">
        <v>3233</v>
      </c>
      <c r="B323" s="38" t="s">
        <v>41</v>
      </c>
      <c r="C323" s="39" t="s">
        <v>280</v>
      </c>
      <c r="D323" s="40">
        <v>0</v>
      </c>
      <c r="E323" s="40">
        <v>0</v>
      </c>
      <c r="F323" s="39" t="s">
        <v>283</v>
      </c>
      <c r="G323" s="138">
        <v>0</v>
      </c>
      <c r="H323" s="138">
        <v>0</v>
      </c>
      <c r="I323" s="138">
        <v>0</v>
      </c>
      <c r="J323" s="138">
        <v>0</v>
      </c>
    </row>
    <row r="324" spans="1:10" hidden="1">
      <c r="A324" s="137" t="s">
        <v>48</v>
      </c>
      <c r="B324" s="33" t="s">
        <v>49</v>
      </c>
      <c r="C324" s="36" t="s">
        <v>280</v>
      </c>
      <c r="D324" s="37">
        <v>0</v>
      </c>
      <c r="E324" s="37">
        <v>0</v>
      </c>
      <c r="F324" s="36" t="s">
        <v>82</v>
      </c>
      <c r="G324" s="142">
        <v>0</v>
      </c>
      <c r="H324" s="142">
        <v>0</v>
      </c>
      <c r="I324" s="142">
        <v>0</v>
      </c>
      <c r="J324" s="142">
        <v>0</v>
      </c>
    </row>
    <row r="325" spans="1:10" hidden="1">
      <c r="A325" s="143" t="s">
        <v>48</v>
      </c>
      <c r="B325" s="38" t="s">
        <v>49</v>
      </c>
      <c r="C325" s="39" t="s">
        <v>280</v>
      </c>
      <c r="D325" s="40">
        <v>0</v>
      </c>
      <c r="E325" s="40">
        <v>0</v>
      </c>
      <c r="F325" s="39" t="s">
        <v>283</v>
      </c>
      <c r="G325" s="138">
        <v>0</v>
      </c>
      <c r="H325" s="138">
        <v>0</v>
      </c>
      <c r="I325" s="138">
        <v>0</v>
      </c>
      <c r="J325" s="138">
        <v>0</v>
      </c>
    </row>
    <row r="326" spans="1:10">
      <c r="D326" s="41"/>
      <c r="E326" s="41"/>
    </row>
    <row r="327" spans="1:10">
      <c r="B327" s="211" t="s">
        <v>380</v>
      </c>
      <c r="C327" s="212"/>
      <c r="D327" s="213">
        <f>D3+D4+D6+D7+D8+D9+D10+D11</f>
        <v>947652930</v>
      </c>
      <c r="E327" s="213">
        <f t="shared" ref="E327:J327" si="45">E3+E4+E6+E7+E8+E9+E10+E11</f>
        <v>656830311.27999985</v>
      </c>
      <c r="F327" s="213"/>
      <c r="G327" s="213">
        <f t="shared" si="45"/>
        <v>302506550</v>
      </c>
      <c r="H327" s="213">
        <f>H3+H4+H6+H7+H8+H9+H10+H11</f>
        <v>1373852639</v>
      </c>
      <c r="I327" s="213">
        <f t="shared" si="45"/>
        <v>996684090</v>
      </c>
      <c r="J327" s="213">
        <f t="shared" si="45"/>
        <v>1186029773</v>
      </c>
    </row>
    <row r="330" spans="1:10">
      <c r="H330" s="41">
        <f>H2-H327</f>
        <v>0</v>
      </c>
      <c r="I330" s="41">
        <f t="shared" ref="I330:J330" si="46">I2-I327</f>
        <v>0</v>
      </c>
      <c r="J330" s="41">
        <f t="shared" si="46"/>
        <v>0</v>
      </c>
    </row>
    <row r="331" spans="1:10">
      <c r="G331" s="216" t="s">
        <v>389</v>
      </c>
      <c r="H331" s="217">
        <v>904733365</v>
      </c>
      <c r="I331" s="217">
        <v>566856935</v>
      </c>
      <c r="J331" s="217">
        <v>227364773</v>
      </c>
    </row>
    <row r="332" spans="1:10">
      <c r="H332" s="217">
        <f>H5-H331</f>
        <v>221065488</v>
      </c>
      <c r="I332" s="217">
        <f t="shared" ref="I332:J332" si="47">I5-I331</f>
        <v>82732155</v>
      </c>
      <c r="J332" s="217">
        <f t="shared" si="47"/>
        <v>0</v>
      </c>
    </row>
    <row r="333" spans="1:10">
      <c r="H333" s="218"/>
      <c r="I333" s="218"/>
      <c r="J333" s="218"/>
    </row>
  </sheetData>
  <mergeCells count="7">
    <mergeCell ref="A316:C316"/>
    <mergeCell ref="A3:C11"/>
    <mergeCell ref="A12:C12"/>
    <mergeCell ref="A111:C111"/>
    <mergeCell ref="A145:C145"/>
    <mergeCell ref="A199:C199"/>
    <mergeCell ref="A251:C25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5" orientation="landscape" r:id="rId1"/>
  <headerFooter>
    <oddFooter>&amp;CMINGO&amp;R&amp;P</oddFooter>
  </headerFooter>
  <rowBreaks count="7" manualBreakCount="7">
    <brk id="36" max="9" man="1"/>
    <brk id="71" max="9" man="1"/>
    <brk id="110" max="9" man="1"/>
    <brk id="159" max="9" man="1"/>
    <brk id="210" max="9" man="1"/>
    <brk id="250" max="16383" man="1"/>
    <brk id="284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2"/>
  <sheetViews>
    <sheetView zoomScaleNormal="100" zoomScaleSheetLayoutView="110" workbookViewId="0">
      <pane ySplit="12" topLeftCell="A13" activePane="bottomLeft" state="frozen"/>
      <selection pane="bottomLeft" activeCell="M22" sqref="M22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5" customWidth="1"/>
    <col min="10" max="10" width="11" customWidth="1"/>
    <col min="11" max="11" width="10.710937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359</v>
      </c>
      <c r="G1" s="170" t="s">
        <v>360</v>
      </c>
      <c r="H1" s="170" t="s">
        <v>361</v>
      </c>
    </row>
    <row r="2" spans="1:11" ht="25.5" customHeight="1">
      <c r="A2" s="172" t="s">
        <v>99</v>
      </c>
      <c r="B2" s="173" t="s">
        <v>100</v>
      </c>
      <c r="C2" s="174"/>
      <c r="D2" s="175">
        <f>D13+D57+D60+D63+D66+D79+D101+D104+D107+D112+D115</f>
        <v>89675000</v>
      </c>
      <c r="E2" s="174"/>
      <c r="F2" s="175">
        <f>F13+F57+F60+F63+F66+F79+F101+F104+F107+F112+F115+F74+F118</f>
        <v>103330000</v>
      </c>
      <c r="G2" s="175">
        <f>G13+G57+G60+G63+G66+G79+G101+G104+G107+G112+G115+G74+G118</f>
        <v>53175000</v>
      </c>
      <c r="H2" s="175">
        <f>H13+H57+H60+H63+H66+H79+H101+H104+H107+H112+H115+H74+H118</f>
        <v>53175000</v>
      </c>
    </row>
    <row r="3" spans="1:11" ht="15" customHeight="1">
      <c r="A3" s="280"/>
      <c r="B3" s="280"/>
      <c r="C3" s="281"/>
      <c r="D3" s="35">
        <f t="shared" ref="D3" si="0">D13+D57+D60+D63+D66+D74</f>
        <v>86500000</v>
      </c>
      <c r="E3" s="205">
        <v>11</v>
      </c>
      <c r="F3" s="35">
        <f>F13+F57+F60+F63+F66+F74</f>
        <v>70000000</v>
      </c>
      <c r="G3" s="35">
        <f t="shared" ref="G3:H3" si="1">G13+G57+G60+G63+G66+G74</f>
        <v>50000000</v>
      </c>
      <c r="H3" s="35">
        <f t="shared" si="1"/>
        <v>50000000</v>
      </c>
      <c r="I3" s="41">
        <f>F3+F4+F6+F7+F8+F9+F10+F11</f>
        <v>103330000</v>
      </c>
      <c r="J3">
        <f t="shared" ref="J3:K3" si="2">G3+G4+G6+G7+G8+G9+G10+G11</f>
        <v>53175000</v>
      </c>
      <c r="K3">
        <f t="shared" si="2"/>
        <v>53175000</v>
      </c>
    </row>
    <row r="4" spans="1:11">
      <c r="A4" s="282"/>
      <c r="B4" s="282"/>
      <c r="C4" s="283"/>
      <c r="D4" s="35">
        <f>D215+D225+D228+D230+D232+D234+D236+D238+D241+D244+D253+D256+D258+D261+D265+D268+D270+D281+D283+D285+D288+D297+D301+D303+D306+D309+D314+D317+D319</f>
        <v>0</v>
      </c>
      <c r="E4" s="34">
        <v>12</v>
      </c>
      <c r="F4" s="35">
        <v>0</v>
      </c>
      <c r="G4" s="35">
        <v>0</v>
      </c>
      <c r="H4" s="35">
        <v>0</v>
      </c>
    </row>
    <row r="5" spans="1:11">
      <c r="A5" s="282"/>
      <c r="B5" s="282"/>
      <c r="C5" s="283"/>
      <c r="D5" s="51">
        <f>D3+D4</f>
        <v>86500000</v>
      </c>
      <c r="E5" s="52" t="s">
        <v>328</v>
      </c>
      <c r="F5" s="51">
        <f>F3+F4</f>
        <v>70000000</v>
      </c>
      <c r="G5" s="51">
        <f>G3+G4</f>
        <v>50000000</v>
      </c>
      <c r="H5" s="51">
        <f t="shared" ref="H5" si="3">H3+H4</f>
        <v>50000000</v>
      </c>
    </row>
    <row r="6" spans="1:11">
      <c r="A6" s="282"/>
      <c r="B6" s="282"/>
      <c r="C6" s="283"/>
      <c r="D6" s="35">
        <f t="shared" ref="D6" si="4">D79+D101+D104+D107</f>
        <v>2000000</v>
      </c>
      <c r="E6" s="34" t="s">
        <v>261</v>
      </c>
      <c r="F6" s="35">
        <f>F79+F101+F104+F107</f>
        <v>2000000</v>
      </c>
      <c r="G6" s="35">
        <f t="shared" ref="G6:H6" si="5">G79+G101+G104+G107</f>
        <v>2000000</v>
      </c>
      <c r="H6" s="35">
        <f t="shared" si="5"/>
        <v>2000000</v>
      </c>
    </row>
    <row r="7" spans="1:11">
      <c r="A7" s="282"/>
      <c r="B7" s="282"/>
      <c r="C7" s="283"/>
      <c r="D7" s="35">
        <f t="shared" ref="D7" si="6">D112+D115</f>
        <v>1175000</v>
      </c>
      <c r="E7" s="34">
        <v>71</v>
      </c>
      <c r="F7" s="35">
        <f>F112+F115</f>
        <v>1175000</v>
      </c>
      <c r="G7" s="35">
        <f t="shared" ref="G7:H7" si="7">G112+G115</f>
        <v>1175000</v>
      </c>
      <c r="H7" s="35">
        <f t="shared" si="7"/>
        <v>1175000</v>
      </c>
    </row>
    <row r="8" spans="1:11">
      <c r="A8" s="282"/>
      <c r="B8" s="282"/>
      <c r="C8" s="283"/>
      <c r="D8" s="35">
        <f>D149</f>
        <v>0</v>
      </c>
      <c r="E8" s="34" t="s">
        <v>320</v>
      </c>
      <c r="F8" s="35">
        <v>0</v>
      </c>
      <c r="G8" s="35">
        <v>0</v>
      </c>
      <c r="H8" s="35">
        <v>0</v>
      </c>
    </row>
    <row r="9" spans="1:11">
      <c r="A9" s="282"/>
      <c r="B9" s="282"/>
      <c r="C9" s="283"/>
      <c r="D9" s="35">
        <f>D145</f>
        <v>0</v>
      </c>
      <c r="E9" s="34" t="s">
        <v>325</v>
      </c>
      <c r="F9" s="35">
        <v>0</v>
      </c>
      <c r="G9" s="35">
        <v>0</v>
      </c>
      <c r="H9" s="35">
        <v>0</v>
      </c>
    </row>
    <row r="10" spans="1:11">
      <c r="A10" s="282"/>
      <c r="B10" s="282"/>
      <c r="C10" s="283"/>
      <c r="D10" s="35">
        <f>D254+D257+D259+D262+D266+D269+D271+D282+D284+D286+D289+D291+D292+D294+D295+D298+D302+D304+D307+D310</f>
        <v>0</v>
      </c>
      <c r="E10" s="34" t="s">
        <v>282</v>
      </c>
      <c r="F10" s="35">
        <v>0</v>
      </c>
      <c r="G10" s="35">
        <v>0</v>
      </c>
      <c r="H10" s="35">
        <v>0</v>
      </c>
    </row>
    <row r="11" spans="1:11">
      <c r="A11" s="292"/>
      <c r="B11" s="292"/>
      <c r="C11" s="293"/>
      <c r="D11" s="35">
        <f>D247</f>
        <v>0</v>
      </c>
      <c r="E11" s="34" t="s">
        <v>395</v>
      </c>
      <c r="F11" s="35">
        <f>F118</f>
        <v>30155000</v>
      </c>
      <c r="G11" s="35">
        <f t="shared" ref="G11:H11" si="8">G118</f>
        <v>0</v>
      </c>
      <c r="H11" s="35">
        <f t="shared" si="8"/>
        <v>0</v>
      </c>
    </row>
    <row r="12" spans="1:11">
      <c r="A12" s="290" t="s">
        <v>266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101</v>
      </c>
      <c r="B13" s="11" t="s">
        <v>102</v>
      </c>
      <c r="C13" s="13"/>
      <c r="D13" s="12">
        <f>D14+D16+D18+D21+D25+D30+D38+D40+D47+D50+D55</f>
        <v>8023000</v>
      </c>
      <c r="E13" s="13" t="s">
        <v>0</v>
      </c>
      <c r="F13" s="12">
        <f>F14+F16+F18+F21+F25+F30+F38+F40+F47+F50+F55</f>
        <v>7611676</v>
      </c>
      <c r="G13" s="12">
        <f t="shared" ref="G13:H13" si="9">G14+G16+G18+G21+G25+G30+G38+G40+G47+G50+G55</f>
        <v>7220000</v>
      </c>
      <c r="H13" s="12">
        <f t="shared" si="9"/>
        <v>7230000</v>
      </c>
    </row>
    <row r="14" spans="1:11">
      <c r="A14" s="146" t="s">
        <v>1</v>
      </c>
      <c r="B14" s="6" t="s">
        <v>2</v>
      </c>
      <c r="C14" s="5" t="s">
        <v>270</v>
      </c>
      <c r="D14" s="1">
        <v>1772190</v>
      </c>
      <c r="E14" s="5" t="s">
        <v>0</v>
      </c>
      <c r="F14" s="1">
        <f>F15</f>
        <v>1910300</v>
      </c>
      <c r="G14" s="1">
        <f>G15</f>
        <v>1970104</v>
      </c>
      <c r="H14" s="1">
        <f>H15</f>
        <v>1974455</v>
      </c>
    </row>
    <row r="15" spans="1:11">
      <c r="A15" s="147" t="s">
        <v>3</v>
      </c>
      <c r="B15" s="7" t="s">
        <v>4</v>
      </c>
      <c r="C15" s="10" t="s">
        <v>270</v>
      </c>
      <c r="D15" s="8">
        <v>1772190</v>
      </c>
      <c r="E15" s="10" t="s">
        <v>0</v>
      </c>
      <c r="F15" s="8">
        <v>1910300</v>
      </c>
      <c r="G15" s="8">
        <v>1970104</v>
      </c>
      <c r="H15" s="8">
        <v>1974455</v>
      </c>
    </row>
    <row r="16" spans="1:11">
      <c r="A16" s="146" t="s">
        <v>7</v>
      </c>
      <c r="B16" s="6" t="s">
        <v>8</v>
      </c>
      <c r="C16" s="5" t="s">
        <v>270</v>
      </c>
      <c r="D16" s="1">
        <f>D17</f>
        <v>45000</v>
      </c>
      <c r="E16" s="5" t="s">
        <v>0</v>
      </c>
      <c r="F16" s="1">
        <f>F17</f>
        <v>45000</v>
      </c>
      <c r="G16" s="1">
        <f>G17</f>
        <v>45000</v>
      </c>
      <c r="H16" s="1">
        <f>H17</f>
        <v>45000</v>
      </c>
    </row>
    <row r="17" spans="1:8">
      <c r="A17" s="147" t="s">
        <v>9</v>
      </c>
      <c r="B17" s="7" t="s">
        <v>8</v>
      </c>
      <c r="C17" s="10" t="s">
        <v>270</v>
      </c>
      <c r="D17" s="8">
        <v>45000</v>
      </c>
      <c r="E17" s="10" t="s">
        <v>0</v>
      </c>
      <c r="F17" s="8">
        <v>45000</v>
      </c>
      <c r="G17" s="8">
        <v>45000</v>
      </c>
      <c r="H17" s="8">
        <v>45000</v>
      </c>
    </row>
    <row r="18" spans="1:8">
      <c r="A18" s="146" t="s">
        <v>10</v>
      </c>
      <c r="B18" s="6" t="s">
        <v>11</v>
      </c>
      <c r="C18" s="5" t="s">
        <v>270</v>
      </c>
      <c r="D18" s="1">
        <v>304810</v>
      </c>
      <c r="E18" s="5" t="s">
        <v>0</v>
      </c>
      <c r="F18" s="1">
        <f>F19+F20</f>
        <v>328563</v>
      </c>
      <c r="G18" s="1">
        <f>G19+G20</f>
        <v>338951</v>
      </c>
      <c r="H18" s="1">
        <f>H19+H20</f>
        <v>340560</v>
      </c>
    </row>
    <row r="19" spans="1:8">
      <c r="A19" s="147" t="s">
        <v>12</v>
      </c>
      <c r="B19" s="7" t="s">
        <v>13</v>
      </c>
      <c r="C19" s="10" t="s">
        <v>270</v>
      </c>
      <c r="D19" s="8">
        <v>274683</v>
      </c>
      <c r="E19" s="10" t="s">
        <v>0</v>
      </c>
      <c r="F19" s="8">
        <v>296090</v>
      </c>
      <c r="G19" s="8">
        <v>305459</v>
      </c>
      <c r="H19" s="8">
        <v>306909</v>
      </c>
    </row>
    <row r="20" spans="1:8">
      <c r="A20" s="147" t="s">
        <v>14</v>
      </c>
      <c r="B20" s="7" t="s">
        <v>15</v>
      </c>
      <c r="C20" s="10" t="s">
        <v>270</v>
      </c>
      <c r="D20" s="8">
        <v>30127</v>
      </c>
      <c r="E20" s="10" t="s">
        <v>0</v>
      </c>
      <c r="F20" s="8">
        <v>32473</v>
      </c>
      <c r="G20" s="8">
        <v>33492</v>
      </c>
      <c r="H20" s="8">
        <v>33651</v>
      </c>
    </row>
    <row r="21" spans="1:8">
      <c r="A21" s="146" t="s">
        <v>16</v>
      </c>
      <c r="B21" s="6" t="s">
        <v>17</v>
      </c>
      <c r="C21" s="5" t="s">
        <v>270</v>
      </c>
      <c r="D21" s="1">
        <v>234000</v>
      </c>
      <c r="E21" s="5" t="s">
        <v>0</v>
      </c>
      <c r="F21" s="1">
        <f>F22+F23+F24</f>
        <v>215000</v>
      </c>
      <c r="G21" s="1">
        <f>G22+G23+G24</f>
        <v>220145</v>
      </c>
      <c r="H21" s="1">
        <f>H22+H23+H24</f>
        <v>230000</v>
      </c>
    </row>
    <row r="22" spans="1:8">
      <c r="A22" s="147" t="s">
        <v>18</v>
      </c>
      <c r="B22" s="7" t="s">
        <v>19</v>
      </c>
      <c r="C22" s="10" t="s">
        <v>270</v>
      </c>
      <c r="D22" s="8">
        <v>120000</v>
      </c>
      <c r="E22" s="10" t="s">
        <v>0</v>
      </c>
      <c r="F22" s="8">
        <v>100000</v>
      </c>
      <c r="G22" s="8">
        <v>100000</v>
      </c>
      <c r="H22" s="8">
        <v>100000</v>
      </c>
    </row>
    <row r="23" spans="1:8">
      <c r="A23" s="147" t="s">
        <v>20</v>
      </c>
      <c r="B23" s="7" t="s">
        <v>21</v>
      </c>
      <c r="C23" s="10" t="s">
        <v>270</v>
      </c>
      <c r="D23" s="8">
        <v>100000</v>
      </c>
      <c r="E23" s="10" t="s">
        <v>0</v>
      </c>
      <c r="F23" s="8">
        <v>100000</v>
      </c>
      <c r="G23" s="8">
        <v>105145</v>
      </c>
      <c r="H23" s="8">
        <v>110000</v>
      </c>
    </row>
    <row r="24" spans="1:8">
      <c r="A24" s="147" t="s">
        <v>22</v>
      </c>
      <c r="B24" s="7" t="s">
        <v>23</v>
      </c>
      <c r="C24" s="10" t="s">
        <v>270</v>
      </c>
      <c r="D24" s="8">
        <v>14000</v>
      </c>
      <c r="E24" s="10" t="s">
        <v>0</v>
      </c>
      <c r="F24" s="8">
        <v>15000</v>
      </c>
      <c r="G24" s="8">
        <v>15000</v>
      </c>
      <c r="H24" s="8">
        <v>20000</v>
      </c>
    </row>
    <row r="25" spans="1:8">
      <c r="A25" s="146" t="s">
        <v>24</v>
      </c>
      <c r="B25" s="6" t="s">
        <v>25</v>
      </c>
      <c r="C25" s="5" t="s">
        <v>270</v>
      </c>
      <c r="D25" s="1">
        <f>D26+D27+D28+D29</f>
        <v>227422</v>
      </c>
      <c r="E25" s="5" t="s">
        <v>0</v>
      </c>
      <c r="F25" s="1">
        <f>F26+F27+F28+F29</f>
        <v>226000</v>
      </c>
      <c r="G25" s="1">
        <f>G26+G27+G28+G29</f>
        <v>226000</v>
      </c>
      <c r="H25" s="1">
        <f>H26+H27+H28+H29</f>
        <v>230185</v>
      </c>
    </row>
    <row r="26" spans="1:8">
      <c r="A26" s="147" t="s">
        <v>26</v>
      </c>
      <c r="B26" s="7" t="s">
        <v>27</v>
      </c>
      <c r="C26" s="10" t="s">
        <v>270</v>
      </c>
      <c r="D26" s="8">
        <v>56422</v>
      </c>
      <c r="E26" s="10" t="s">
        <v>0</v>
      </c>
      <c r="F26" s="8">
        <v>56000</v>
      </c>
      <c r="G26" s="8">
        <v>56000</v>
      </c>
      <c r="H26" s="8">
        <v>57185</v>
      </c>
    </row>
    <row r="27" spans="1:8">
      <c r="A27" s="147" t="s">
        <v>28</v>
      </c>
      <c r="B27" s="7" t="s">
        <v>29</v>
      </c>
      <c r="C27" s="10" t="s">
        <v>270</v>
      </c>
      <c r="D27" s="8">
        <v>135000</v>
      </c>
      <c r="E27" s="10" t="s">
        <v>0</v>
      </c>
      <c r="F27" s="8">
        <v>135000</v>
      </c>
      <c r="G27" s="8">
        <v>135000</v>
      </c>
      <c r="H27" s="8">
        <v>138000</v>
      </c>
    </row>
    <row r="28" spans="1:8">
      <c r="A28" s="147" t="s">
        <v>32</v>
      </c>
      <c r="B28" s="7" t="s">
        <v>33</v>
      </c>
      <c r="C28" s="10" t="s">
        <v>270</v>
      </c>
      <c r="D28" s="8">
        <v>25000</v>
      </c>
      <c r="E28" s="10" t="s">
        <v>0</v>
      </c>
      <c r="F28" s="8">
        <v>25000</v>
      </c>
      <c r="G28" s="8">
        <v>25000</v>
      </c>
      <c r="H28" s="8">
        <v>25000</v>
      </c>
    </row>
    <row r="29" spans="1:8">
      <c r="A29" s="147" t="s">
        <v>103</v>
      </c>
      <c r="B29" s="7" t="s">
        <v>104</v>
      </c>
      <c r="C29" s="10" t="s">
        <v>270</v>
      </c>
      <c r="D29" s="8">
        <v>11000</v>
      </c>
      <c r="E29" s="10" t="s">
        <v>0</v>
      </c>
      <c r="F29" s="8">
        <v>10000</v>
      </c>
      <c r="G29" s="8">
        <v>10000</v>
      </c>
      <c r="H29" s="8">
        <v>10000</v>
      </c>
    </row>
    <row r="30" spans="1:8">
      <c r="A30" s="146" t="s">
        <v>34</v>
      </c>
      <c r="B30" s="6" t="s">
        <v>35</v>
      </c>
      <c r="C30" s="5" t="s">
        <v>270</v>
      </c>
      <c r="D30" s="1">
        <f>D31+D32+D33+D34+D35+D36+D37</f>
        <v>4130800</v>
      </c>
      <c r="E30" s="5" t="s">
        <v>0</v>
      </c>
      <c r="F30" s="1">
        <f>F31+F32+F33+F34+F35+F36+F37</f>
        <v>3648000</v>
      </c>
      <c r="G30" s="1">
        <f>G31+G32+G33+G34+G35+G36+G37</f>
        <v>3282800</v>
      </c>
      <c r="H30" s="1">
        <f>H31+H32+H33+H34+H35+H36+H37</f>
        <v>3282800</v>
      </c>
    </row>
    <row r="31" spans="1:8">
      <c r="A31" s="147" t="s">
        <v>36</v>
      </c>
      <c r="B31" s="7" t="s">
        <v>37</v>
      </c>
      <c r="C31" s="10" t="s">
        <v>270</v>
      </c>
      <c r="D31" s="8">
        <v>1273000</v>
      </c>
      <c r="E31" s="10" t="s">
        <v>0</v>
      </c>
      <c r="F31" s="8">
        <v>700000</v>
      </c>
      <c r="G31" s="8">
        <v>500000</v>
      </c>
      <c r="H31" s="8">
        <v>500000</v>
      </c>
    </row>
    <row r="32" spans="1:8">
      <c r="A32" s="147" t="s">
        <v>38</v>
      </c>
      <c r="B32" s="7" t="s">
        <v>39</v>
      </c>
      <c r="C32" s="10" t="s">
        <v>270</v>
      </c>
      <c r="D32" s="8">
        <v>1500000</v>
      </c>
      <c r="E32" s="10" t="s">
        <v>0</v>
      </c>
      <c r="F32" s="8">
        <v>1500000</v>
      </c>
      <c r="G32" s="8">
        <v>1500000</v>
      </c>
      <c r="H32" s="8">
        <v>1500000</v>
      </c>
    </row>
    <row r="33" spans="1:10">
      <c r="A33" s="147" t="s">
        <v>40</v>
      </c>
      <c r="B33" s="7" t="s">
        <v>41</v>
      </c>
      <c r="C33" s="10" t="s">
        <v>270</v>
      </c>
      <c r="D33" s="8">
        <v>35000</v>
      </c>
      <c r="E33" s="10" t="s">
        <v>0</v>
      </c>
      <c r="F33" s="8">
        <v>50000</v>
      </c>
      <c r="G33" s="8">
        <v>50000</v>
      </c>
      <c r="H33" s="8">
        <v>50000</v>
      </c>
    </row>
    <row r="34" spans="1:10">
      <c r="A34" s="147" t="s">
        <v>42</v>
      </c>
      <c r="B34" s="7" t="s">
        <v>43</v>
      </c>
      <c r="C34" s="10" t="s">
        <v>270</v>
      </c>
      <c r="D34" s="8">
        <v>550000</v>
      </c>
      <c r="E34" s="10" t="s">
        <v>0</v>
      </c>
      <c r="F34" s="8">
        <v>650000</v>
      </c>
      <c r="G34" s="8">
        <v>650000</v>
      </c>
      <c r="H34" s="8">
        <v>650000</v>
      </c>
    </row>
    <row r="35" spans="1:10">
      <c r="A35" s="147" t="s">
        <v>46</v>
      </c>
      <c r="B35" s="7" t="s">
        <v>47</v>
      </c>
      <c r="C35" s="10" t="s">
        <v>270</v>
      </c>
      <c r="D35" s="8">
        <v>50000</v>
      </c>
      <c r="E35" s="10" t="s">
        <v>0</v>
      </c>
      <c r="F35" s="8">
        <v>50000</v>
      </c>
      <c r="G35" s="8">
        <v>50000</v>
      </c>
      <c r="H35" s="8">
        <v>50000</v>
      </c>
    </row>
    <row r="36" spans="1:10">
      <c r="A36" s="147" t="s">
        <v>48</v>
      </c>
      <c r="B36" s="7" t="s">
        <v>49</v>
      </c>
      <c r="C36" s="10" t="s">
        <v>270</v>
      </c>
      <c r="D36" s="8">
        <v>198000</v>
      </c>
      <c r="E36" s="10" t="s">
        <v>0</v>
      </c>
      <c r="F36" s="8">
        <v>198000</v>
      </c>
      <c r="G36" s="8">
        <v>150000</v>
      </c>
      <c r="H36" s="8">
        <v>150000</v>
      </c>
    </row>
    <row r="37" spans="1:10">
      <c r="A37" s="147" t="s">
        <v>52</v>
      </c>
      <c r="B37" s="7" t="s">
        <v>53</v>
      </c>
      <c r="C37" s="10" t="s">
        <v>270</v>
      </c>
      <c r="D37" s="8">
        <v>524800</v>
      </c>
      <c r="E37" s="10" t="s">
        <v>0</v>
      </c>
      <c r="F37" s="8">
        <v>500000</v>
      </c>
      <c r="G37" s="8">
        <v>382800</v>
      </c>
      <c r="H37" s="8">
        <v>382800</v>
      </c>
    </row>
    <row r="38" spans="1:10">
      <c r="A38" s="146" t="s">
        <v>54</v>
      </c>
      <c r="B38" s="6" t="s">
        <v>55</v>
      </c>
      <c r="C38" s="5" t="s">
        <v>270</v>
      </c>
      <c r="D38" s="1">
        <v>10000</v>
      </c>
      <c r="E38" s="5" t="s">
        <v>0</v>
      </c>
      <c r="F38" s="1">
        <f>F39</f>
        <v>5000</v>
      </c>
      <c r="G38" s="1">
        <f>G39</f>
        <v>5000</v>
      </c>
      <c r="H38" s="1">
        <f>H39</f>
        <v>5000</v>
      </c>
    </row>
    <row r="39" spans="1:10">
      <c r="A39" s="147" t="s">
        <v>56</v>
      </c>
      <c r="B39" s="7" t="s">
        <v>55</v>
      </c>
      <c r="C39" s="10" t="s">
        <v>270</v>
      </c>
      <c r="D39" s="8">
        <v>10000</v>
      </c>
      <c r="E39" s="10" t="s">
        <v>0</v>
      </c>
      <c r="F39" s="8">
        <v>5000</v>
      </c>
      <c r="G39" s="8">
        <v>5000</v>
      </c>
      <c r="H39" s="8">
        <v>5000</v>
      </c>
    </row>
    <row r="40" spans="1:10">
      <c r="A40" s="146" t="s">
        <v>57</v>
      </c>
      <c r="B40" s="6" t="s">
        <v>58</v>
      </c>
      <c r="C40" s="5" t="s">
        <v>270</v>
      </c>
      <c r="D40" s="1">
        <v>1187200</v>
      </c>
      <c r="E40" s="5" t="s">
        <v>0</v>
      </c>
      <c r="F40" s="1">
        <f>F41+F42+F43+F44+F45+F46</f>
        <v>1128988</v>
      </c>
      <c r="G40" s="1">
        <f>G41+G42+G43+G44+G45+G46</f>
        <v>1047000</v>
      </c>
      <c r="H40" s="1">
        <f>H41+H42+H43+H44+H45+H46</f>
        <v>1047000</v>
      </c>
    </row>
    <row r="41" spans="1:10">
      <c r="A41" s="147" t="s">
        <v>61</v>
      </c>
      <c r="B41" s="7" t="s">
        <v>62</v>
      </c>
      <c r="C41" s="10" t="s">
        <v>270</v>
      </c>
      <c r="D41" s="8">
        <v>1140000</v>
      </c>
      <c r="E41" s="10" t="s">
        <v>0</v>
      </c>
      <c r="F41" s="8">
        <v>1081988</v>
      </c>
      <c r="G41" s="8">
        <v>1000000</v>
      </c>
      <c r="H41" s="8">
        <v>1000000</v>
      </c>
    </row>
    <row r="42" spans="1:10">
      <c r="A42" s="147" t="s">
        <v>63</v>
      </c>
      <c r="B42" s="7" t="s">
        <v>64</v>
      </c>
      <c r="C42" s="10" t="s">
        <v>270</v>
      </c>
      <c r="D42" s="8">
        <v>5000</v>
      </c>
      <c r="E42" s="10" t="s">
        <v>0</v>
      </c>
      <c r="F42" s="8">
        <v>5000</v>
      </c>
      <c r="G42" s="8">
        <v>5000</v>
      </c>
      <c r="H42" s="8">
        <v>5000</v>
      </c>
    </row>
    <row r="43" spans="1:10">
      <c r="A43" s="147" t="s">
        <v>65</v>
      </c>
      <c r="B43" s="7" t="s">
        <v>66</v>
      </c>
      <c r="C43" s="10" t="s">
        <v>270</v>
      </c>
      <c r="D43" s="8">
        <v>200</v>
      </c>
      <c r="E43" s="10" t="s">
        <v>0</v>
      </c>
      <c r="F43" s="8">
        <v>0</v>
      </c>
      <c r="G43" s="8">
        <v>0</v>
      </c>
      <c r="H43" s="8">
        <v>0</v>
      </c>
    </row>
    <row r="44" spans="1:10">
      <c r="A44" s="147" t="s">
        <v>67</v>
      </c>
      <c r="B44" s="7" t="s">
        <v>68</v>
      </c>
      <c r="C44" s="10" t="s">
        <v>270</v>
      </c>
      <c r="D44" s="8">
        <v>2000</v>
      </c>
      <c r="E44" s="10" t="s">
        <v>0</v>
      </c>
      <c r="F44" s="8">
        <v>2000</v>
      </c>
      <c r="G44" s="8">
        <v>2000</v>
      </c>
      <c r="H44" s="8">
        <v>2000</v>
      </c>
    </row>
    <row r="45" spans="1:10" s="95" customFormat="1">
      <c r="A45" s="147" t="s">
        <v>105</v>
      </c>
      <c r="B45" s="7" t="s">
        <v>106</v>
      </c>
      <c r="C45" s="10" t="s">
        <v>270</v>
      </c>
      <c r="D45" s="8">
        <v>20000</v>
      </c>
      <c r="E45" s="10" t="s">
        <v>0</v>
      </c>
      <c r="F45" s="8">
        <v>20000</v>
      </c>
      <c r="G45" s="8">
        <v>20000</v>
      </c>
      <c r="H45" s="8">
        <v>20000</v>
      </c>
      <c r="I45"/>
      <c r="J45"/>
    </row>
    <row r="46" spans="1:10">
      <c r="A46" s="147" t="s">
        <v>69</v>
      </c>
      <c r="B46" s="7" t="s">
        <v>58</v>
      </c>
      <c r="C46" s="10" t="s">
        <v>270</v>
      </c>
      <c r="D46" s="8">
        <v>20000</v>
      </c>
      <c r="E46" s="10" t="s">
        <v>0</v>
      </c>
      <c r="F46" s="8">
        <v>20000</v>
      </c>
      <c r="G46" s="8">
        <v>20000</v>
      </c>
      <c r="H46" s="8">
        <v>20000</v>
      </c>
    </row>
    <row r="47" spans="1:10">
      <c r="A47" s="146" t="s">
        <v>70</v>
      </c>
      <c r="B47" s="6" t="s">
        <v>71</v>
      </c>
      <c r="C47" s="5" t="s">
        <v>270</v>
      </c>
      <c r="D47" s="1">
        <v>15000</v>
      </c>
      <c r="E47" s="5" t="s">
        <v>0</v>
      </c>
      <c r="F47" s="1">
        <f>F48+F49</f>
        <v>15000</v>
      </c>
      <c r="G47" s="1">
        <f>G48+G49</f>
        <v>15000</v>
      </c>
      <c r="H47" s="1">
        <f>H48+H49</f>
        <v>15000</v>
      </c>
    </row>
    <row r="48" spans="1:10">
      <c r="A48" s="147" t="s">
        <v>74</v>
      </c>
      <c r="B48" s="7" t="s">
        <v>75</v>
      </c>
      <c r="C48" s="10" t="s">
        <v>270</v>
      </c>
      <c r="D48" s="8">
        <v>5000</v>
      </c>
      <c r="E48" s="10" t="s">
        <v>0</v>
      </c>
      <c r="F48" s="8">
        <v>5000</v>
      </c>
      <c r="G48" s="8">
        <v>5000</v>
      </c>
      <c r="H48" s="8">
        <v>5000</v>
      </c>
    </row>
    <row r="49" spans="1:10">
      <c r="A49" s="147" t="s">
        <v>76</v>
      </c>
      <c r="B49" s="7" t="s">
        <v>77</v>
      </c>
      <c r="C49" s="10" t="s">
        <v>270</v>
      </c>
      <c r="D49" s="8">
        <v>10000</v>
      </c>
      <c r="E49" s="10" t="s">
        <v>0</v>
      </c>
      <c r="F49" s="8">
        <v>10000</v>
      </c>
      <c r="G49" s="8">
        <v>10000</v>
      </c>
      <c r="H49" s="8">
        <v>10000</v>
      </c>
    </row>
    <row r="50" spans="1:10">
      <c r="A50" s="146" t="s">
        <v>88</v>
      </c>
      <c r="B50" s="6" t="s">
        <v>89</v>
      </c>
      <c r="C50" s="5" t="s">
        <v>270</v>
      </c>
      <c r="D50" s="1">
        <f>D51+D52+D53+D54</f>
        <v>96578</v>
      </c>
      <c r="E50" s="5" t="s">
        <v>0</v>
      </c>
      <c r="F50" s="1">
        <f>F51+F52+F53</f>
        <v>70000</v>
      </c>
      <c r="G50" s="1">
        <f>G51+G52+G53</f>
        <v>70000</v>
      </c>
      <c r="H50" s="1">
        <f>H51+H52+H53</f>
        <v>60000</v>
      </c>
    </row>
    <row r="51" spans="1:10">
      <c r="A51" s="147" t="s">
        <v>90</v>
      </c>
      <c r="B51" s="7" t="s">
        <v>91</v>
      </c>
      <c r="C51" s="10" t="s">
        <v>270</v>
      </c>
      <c r="D51" s="8">
        <v>50000</v>
      </c>
      <c r="E51" s="10" t="s">
        <v>0</v>
      </c>
      <c r="F51" s="8">
        <v>30000</v>
      </c>
      <c r="G51" s="8">
        <v>30000</v>
      </c>
      <c r="H51" s="8">
        <v>20000</v>
      </c>
    </row>
    <row r="52" spans="1:10">
      <c r="A52" s="147" t="s">
        <v>92</v>
      </c>
      <c r="B52" s="7" t="s">
        <v>93</v>
      </c>
      <c r="C52" s="10" t="s">
        <v>270</v>
      </c>
      <c r="D52" s="8">
        <v>20000</v>
      </c>
      <c r="E52" s="10" t="s">
        <v>0</v>
      </c>
      <c r="F52" s="8">
        <v>15000</v>
      </c>
      <c r="G52" s="8">
        <v>15000</v>
      </c>
      <c r="H52" s="8">
        <v>15000</v>
      </c>
    </row>
    <row r="53" spans="1:10">
      <c r="A53" s="147" t="s">
        <v>94</v>
      </c>
      <c r="B53" s="7" t="s">
        <v>95</v>
      </c>
      <c r="C53" s="10" t="s">
        <v>270</v>
      </c>
      <c r="D53" s="8">
        <v>25000</v>
      </c>
      <c r="E53" s="10" t="s">
        <v>0</v>
      </c>
      <c r="F53" s="8">
        <v>25000</v>
      </c>
      <c r="G53" s="8">
        <v>25000</v>
      </c>
      <c r="H53" s="8">
        <v>25000</v>
      </c>
    </row>
    <row r="54" spans="1:10">
      <c r="A54" s="147">
        <v>4225</v>
      </c>
      <c r="B54" s="7" t="s">
        <v>394</v>
      </c>
      <c r="C54" s="10" t="s">
        <v>270</v>
      </c>
      <c r="D54" s="8">
        <v>1578</v>
      </c>
      <c r="E54" s="10" t="s">
        <v>0</v>
      </c>
      <c r="F54" s="8">
        <v>0</v>
      </c>
      <c r="G54" s="8">
        <v>0</v>
      </c>
      <c r="H54" s="8">
        <v>0</v>
      </c>
      <c r="I54" s="95"/>
      <c r="J54" s="95"/>
    </row>
    <row r="55" spans="1:10">
      <c r="A55" s="146" t="s">
        <v>140</v>
      </c>
      <c r="B55" s="6" t="s">
        <v>390</v>
      </c>
      <c r="C55" s="5" t="s">
        <v>270</v>
      </c>
      <c r="D55" s="1">
        <v>0</v>
      </c>
      <c r="E55" s="5" t="s">
        <v>0</v>
      </c>
      <c r="F55" s="1">
        <f>F56</f>
        <v>19825</v>
      </c>
      <c r="G55" s="1">
        <f t="shared" ref="G55:H55" si="10">G56</f>
        <v>0</v>
      </c>
      <c r="H55" s="1">
        <f t="shared" si="10"/>
        <v>0</v>
      </c>
    </row>
    <row r="56" spans="1:10">
      <c r="A56" s="147">
        <v>4262</v>
      </c>
      <c r="B56" s="7" t="s">
        <v>391</v>
      </c>
      <c r="C56" s="10" t="s">
        <v>270</v>
      </c>
      <c r="D56" s="8">
        <v>0</v>
      </c>
      <c r="E56" s="10" t="s">
        <v>0</v>
      </c>
      <c r="F56" s="8">
        <v>19825</v>
      </c>
      <c r="G56" s="8">
        <v>0</v>
      </c>
      <c r="H56" s="8">
        <v>0</v>
      </c>
    </row>
    <row r="57" spans="1:10">
      <c r="A57" s="145" t="s">
        <v>107</v>
      </c>
      <c r="B57" s="11" t="s">
        <v>108</v>
      </c>
      <c r="C57" s="13"/>
      <c r="D57" s="12">
        <v>4000000</v>
      </c>
      <c r="E57" s="13" t="s">
        <v>0</v>
      </c>
      <c r="F57" s="12">
        <f t="shared" ref="F57:H58" si="11">F58</f>
        <v>5678324</v>
      </c>
      <c r="G57" s="12">
        <f t="shared" si="11"/>
        <v>6110000</v>
      </c>
      <c r="H57" s="12">
        <f t="shared" si="11"/>
        <v>6200000</v>
      </c>
    </row>
    <row r="58" spans="1:10">
      <c r="A58" s="146" t="s">
        <v>34</v>
      </c>
      <c r="B58" s="6" t="s">
        <v>35</v>
      </c>
      <c r="C58" s="5" t="s">
        <v>269</v>
      </c>
      <c r="D58" s="1">
        <v>4000000</v>
      </c>
      <c r="E58" s="5" t="s">
        <v>0</v>
      </c>
      <c r="F58" s="1">
        <f t="shared" si="11"/>
        <v>5678324</v>
      </c>
      <c r="G58" s="1">
        <f t="shared" si="11"/>
        <v>6110000</v>
      </c>
      <c r="H58" s="1">
        <f t="shared" si="11"/>
        <v>6200000</v>
      </c>
    </row>
    <row r="59" spans="1:10">
      <c r="A59" s="147" t="s">
        <v>44</v>
      </c>
      <c r="B59" s="7" t="s">
        <v>45</v>
      </c>
      <c r="C59" s="10" t="s">
        <v>269</v>
      </c>
      <c r="D59" s="8">
        <v>4000000</v>
      </c>
      <c r="E59" s="10" t="s">
        <v>0</v>
      </c>
      <c r="F59" s="8">
        <v>5678324</v>
      </c>
      <c r="G59" s="8">
        <v>6110000</v>
      </c>
      <c r="H59" s="8">
        <v>6200000</v>
      </c>
    </row>
    <row r="60" spans="1:10">
      <c r="A60" s="145" t="s">
        <v>109</v>
      </c>
      <c r="B60" s="11" t="s">
        <v>87</v>
      </c>
      <c r="C60" s="13"/>
      <c r="D60" s="12">
        <v>100000</v>
      </c>
      <c r="E60" s="13" t="s">
        <v>0</v>
      </c>
      <c r="F60" s="12">
        <f t="shared" ref="F60:H61" si="12">F61</f>
        <v>50000</v>
      </c>
      <c r="G60" s="12">
        <f t="shared" si="12"/>
        <v>40000</v>
      </c>
      <c r="H60" s="12">
        <f t="shared" si="12"/>
        <v>40000</v>
      </c>
    </row>
    <row r="61" spans="1:10">
      <c r="A61" s="146" t="s">
        <v>88</v>
      </c>
      <c r="B61" s="6" t="s">
        <v>89</v>
      </c>
      <c r="C61" s="5" t="s">
        <v>270</v>
      </c>
      <c r="D61" s="1">
        <v>100000</v>
      </c>
      <c r="E61" s="5" t="s">
        <v>0</v>
      </c>
      <c r="F61" s="1">
        <f t="shared" si="12"/>
        <v>50000</v>
      </c>
      <c r="G61" s="1">
        <f t="shared" si="12"/>
        <v>40000</v>
      </c>
      <c r="H61" s="1">
        <f t="shared" si="12"/>
        <v>40000</v>
      </c>
    </row>
    <row r="62" spans="1:10">
      <c r="A62" s="147" t="s">
        <v>90</v>
      </c>
      <c r="B62" s="7" t="s">
        <v>91</v>
      </c>
      <c r="C62" s="10" t="s">
        <v>270</v>
      </c>
      <c r="D62" s="8">
        <v>100000</v>
      </c>
      <c r="E62" s="10" t="s">
        <v>0</v>
      </c>
      <c r="F62" s="8">
        <v>50000</v>
      </c>
      <c r="G62" s="8">
        <v>40000</v>
      </c>
      <c r="H62" s="8">
        <v>40000</v>
      </c>
    </row>
    <row r="63" spans="1:10">
      <c r="A63" s="145" t="s">
        <v>110</v>
      </c>
      <c r="B63" s="11" t="s">
        <v>111</v>
      </c>
      <c r="C63" s="13"/>
      <c r="D63" s="12">
        <v>53000000</v>
      </c>
      <c r="E63" s="13" t="s">
        <v>0</v>
      </c>
      <c r="F63" s="12">
        <f t="shared" ref="F63:H64" si="13">F64</f>
        <v>51700000</v>
      </c>
      <c r="G63" s="12">
        <f t="shared" si="13"/>
        <v>36630000</v>
      </c>
      <c r="H63" s="12">
        <f t="shared" si="13"/>
        <v>36530000</v>
      </c>
    </row>
    <row r="64" spans="1:10">
      <c r="A64" s="146" t="s">
        <v>112</v>
      </c>
      <c r="B64" s="6" t="s">
        <v>113</v>
      </c>
      <c r="C64" s="5" t="s">
        <v>271</v>
      </c>
      <c r="D64" s="1">
        <v>53000000</v>
      </c>
      <c r="E64" s="5" t="s">
        <v>0</v>
      </c>
      <c r="F64" s="1">
        <f t="shared" si="13"/>
        <v>51700000</v>
      </c>
      <c r="G64" s="1">
        <f t="shared" si="13"/>
        <v>36630000</v>
      </c>
      <c r="H64" s="1">
        <f t="shared" si="13"/>
        <v>36530000</v>
      </c>
    </row>
    <row r="65" spans="1:8">
      <c r="A65" s="147" t="s">
        <v>114</v>
      </c>
      <c r="B65" s="7" t="s">
        <v>113</v>
      </c>
      <c r="C65" s="10" t="s">
        <v>271</v>
      </c>
      <c r="D65" s="8">
        <v>53000000</v>
      </c>
      <c r="E65" s="10" t="s">
        <v>0</v>
      </c>
      <c r="F65" s="8">
        <v>51700000</v>
      </c>
      <c r="G65" s="8">
        <v>36630000</v>
      </c>
      <c r="H65" s="8">
        <v>36530000</v>
      </c>
    </row>
    <row r="66" spans="1:8">
      <c r="A66" s="145" t="s">
        <v>115</v>
      </c>
      <c r="B66" s="11" t="s">
        <v>116</v>
      </c>
      <c r="C66" s="13"/>
      <c r="D66" s="12">
        <f>D67+D72</f>
        <v>21377000</v>
      </c>
      <c r="E66" s="13" t="s">
        <v>0</v>
      </c>
      <c r="F66" s="12">
        <f>F67+F72</f>
        <v>200000</v>
      </c>
      <c r="G66" s="12">
        <f>G67+G72</f>
        <v>0</v>
      </c>
      <c r="H66" s="12">
        <f>H67+H72</f>
        <v>0</v>
      </c>
    </row>
    <row r="67" spans="1:8">
      <c r="A67" s="146" t="s">
        <v>34</v>
      </c>
      <c r="B67" s="6" t="s">
        <v>35</v>
      </c>
      <c r="C67" s="5" t="s">
        <v>271</v>
      </c>
      <c r="D67" s="1">
        <f>D68+D69+D70+D71</f>
        <v>990000</v>
      </c>
      <c r="E67" s="5" t="s">
        <v>0</v>
      </c>
      <c r="F67" s="1">
        <f>F68+F69+F70+F71</f>
        <v>200000</v>
      </c>
      <c r="G67" s="1">
        <f>G68+G69+G70+G71</f>
        <v>0</v>
      </c>
      <c r="H67" s="1">
        <f>H68+H69+H70+H71</f>
        <v>0</v>
      </c>
    </row>
    <row r="68" spans="1:8">
      <c r="A68" s="147" t="s">
        <v>36</v>
      </c>
      <c r="B68" s="7" t="s">
        <v>37</v>
      </c>
      <c r="C68" s="10" t="s">
        <v>271</v>
      </c>
      <c r="D68" s="8">
        <v>350000</v>
      </c>
      <c r="E68" s="10" t="s">
        <v>0</v>
      </c>
      <c r="F68" s="8">
        <v>100000</v>
      </c>
      <c r="G68" s="8">
        <v>0</v>
      </c>
      <c r="H68" s="8">
        <v>0</v>
      </c>
    </row>
    <row r="69" spans="1:8">
      <c r="A69" s="147" t="s">
        <v>38</v>
      </c>
      <c r="B69" s="7" t="s">
        <v>39</v>
      </c>
      <c r="C69" s="10" t="s">
        <v>271</v>
      </c>
      <c r="D69" s="8">
        <v>290000</v>
      </c>
      <c r="E69" s="10" t="s">
        <v>0</v>
      </c>
      <c r="F69" s="8">
        <v>100000</v>
      </c>
      <c r="G69" s="8">
        <v>0</v>
      </c>
      <c r="H69" s="8">
        <v>0</v>
      </c>
    </row>
    <row r="70" spans="1:8">
      <c r="A70" s="147" t="s">
        <v>46</v>
      </c>
      <c r="B70" s="7" t="s">
        <v>47</v>
      </c>
      <c r="C70" s="10" t="s">
        <v>271</v>
      </c>
      <c r="D70" s="8">
        <v>50000</v>
      </c>
      <c r="E70" s="10" t="s">
        <v>0</v>
      </c>
      <c r="F70" s="8">
        <v>0</v>
      </c>
      <c r="G70" s="8">
        <v>0</v>
      </c>
      <c r="H70" s="8">
        <v>0</v>
      </c>
    </row>
    <row r="71" spans="1:8">
      <c r="A71" s="147" t="s">
        <v>52</v>
      </c>
      <c r="B71" s="7" t="s">
        <v>53</v>
      </c>
      <c r="C71" s="10" t="s">
        <v>271</v>
      </c>
      <c r="D71" s="8">
        <v>300000</v>
      </c>
      <c r="E71" s="10" t="s">
        <v>0</v>
      </c>
      <c r="F71" s="8">
        <v>0</v>
      </c>
      <c r="G71" s="8">
        <v>0</v>
      </c>
      <c r="H71" s="8">
        <v>0</v>
      </c>
    </row>
    <row r="72" spans="1:8">
      <c r="A72" s="146" t="s">
        <v>112</v>
      </c>
      <c r="B72" s="6" t="s">
        <v>113</v>
      </c>
      <c r="C72" s="5" t="s">
        <v>271</v>
      </c>
      <c r="D72" s="1">
        <f>D73</f>
        <v>20387000</v>
      </c>
      <c r="E72" s="5" t="s">
        <v>0</v>
      </c>
      <c r="F72" s="1">
        <f>F73</f>
        <v>0</v>
      </c>
      <c r="G72" s="1">
        <f>G73</f>
        <v>0</v>
      </c>
      <c r="H72" s="1">
        <f>H73</f>
        <v>0</v>
      </c>
    </row>
    <row r="73" spans="1:8">
      <c r="A73" s="148" t="s">
        <v>114</v>
      </c>
      <c r="B73" s="20" t="s">
        <v>113</v>
      </c>
      <c r="C73" s="22" t="s">
        <v>271</v>
      </c>
      <c r="D73" s="21">
        <v>20387000</v>
      </c>
      <c r="E73" s="22" t="s">
        <v>0</v>
      </c>
      <c r="F73" s="21">
        <v>0</v>
      </c>
      <c r="G73" s="21">
        <v>0</v>
      </c>
      <c r="H73" s="21">
        <v>0</v>
      </c>
    </row>
    <row r="74" spans="1:8">
      <c r="A74" s="145" t="s">
        <v>392</v>
      </c>
      <c r="B74" s="11" t="s">
        <v>393</v>
      </c>
      <c r="C74" s="13"/>
      <c r="D74" s="12">
        <v>0</v>
      </c>
      <c r="E74" s="13" t="s">
        <v>0</v>
      </c>
      <c r="F74" s="12">
        <f>F75+F77</f>
        <v>4760000</v>
      </c>
      <c r="G74" s="12">
        <f>G75+G77</f>
        <v>0</v>
      </c>
      <c r="H74" s="12">
        <f>H75+H77</f>
        <v>0</v>
      </c>
    </row>
    <row r="75" spans="1:8">
      <c r="A75" s="146" t="s">
        <v>34</v>
      </c>
      <c r="B75" s="6" t="s">
        <v>35</v>
      </c>
      <c r="C75" s="5" t="s">
        <v>271</v>
      </c>
      <c r="D75" s="1">
        <f>D76</f>
        <v>0</v>
      </c>
      <c r="E75" s="5" t="s">
        <v>0</v>
      </c>
      <c r="F75" s="1">
        <f>F76</f>
        <v>60000</v>
      </c>
      <c r="G75" s="1">
        <f t="shared" ref="G75:H75" si="14">G76</f>
        <v>0</v>
      </c>
      <c r="H75" s="1">
        <f t="shared" si="14"/>
        <v>0</v>
      </c>
    </row>
    <row r="76" spans="1:8">
      <c r="A76" s="147" t="s">
        <v>36</v>
      </c>
      <c r="B76" s="7" t="s">
        <v>37</v>
      </c>
      <c r="C76" s="10" t="s">
        <v>271</v>
      </c>
      <c r="D76" s="8">
        <v>0</v>
      </c>
      <c r="E76" s="10" t="s">
        <v>0</v>
      </c>
      <c r="F76" s="8">
        <v>60000</v>
      </c>
      <c r="G76" s="8">
        <v>0</v>
      </c>
      <c r="H76" s="8">
        <v>0</v>
      </c>
    </row>
    <row r="77" spans="1:8">
      <c r="A77" s="146" t="s">
        <v>112</v>
      </c>
      <c r="B77" s="6" t="s">
        <v>113</v>
      </c>
      <c r="C77" s="5" t="s">
        <v>271</v>
      </c>
      <c r="D77" s="1">
        <f>SUM(D78)</f>
        <v>0</v>
      </c>
      <c r="E77" s="5" t="s">
        <v>0</v>
      </c>
      <c r="F77" s="1">
        <f>F78</f>
        <v>4700000</v>
      </c>
      <c r="G77" s="1">
        <f>G78</f>
        <v>0</v>
      </c>
      <c r="H77" s="1">
        <f>H78</f>
        <v>0</v>
      </c>
    </row>
    <row r="78" spans="1:8">
      <c r="A78" s="148" t="s">
        <v>114</v>
      </c>
      <c r="B78" s="20" t="s">
        <v>113</v>
      </c>
      <c r="C78" s="22" t="s">
        <v>271</v>
      </c>
      <c r="D78" s="21">
        <v>0</v>
      </c>
      <c r="E78" s="22" t="s">
        <v>0</v>
      </c>
      <c r="F78" s="21">
        <v>4700000</v>
      </c>
      <c r="G78" s="21">
        <v>0</v>
      </c>
      <c r="H78" s="21">
        <v>0</v>
      </c>
    </row>
    <row r="79" spans="1:8">
      <c r="A79" s="145" t="s">
        <v>101</v>
      </c>
      <c r="B79" s="11" t="s">
        <v>102</v>
      </c>
      <c r="C79" s="13"/>
      <c r="D79" s="45">
        <f>D80+D83+D87+D95+D98</f>
        <v>712000</v>
      </c>
      <c r="E79" s="13" t="s">
        <v>261</v>
      </c>
      <c r="F79" s="45">
        <f>F80+F83+F87+F95+F98</f>
        <v>652000</v>
      </c>
      <c r="G79" s="45">
        <f>G80+G83+G87+G95+G98</f>
        <v>652000</v>
      </c>
      <c r="H79" s="45">
        <f>H80+H83+H87+H95+H98</f>
        <v>652000</v>
      </c>
    </row>
    <row r="80" spans="1:8" s="260" customFormat="1">
      <c r="A80" s="146" t="s">
        <v>16</v>
      </c>
      <c r="B80" s="6" t="s">
        <v>17</v>
      </c>
      <c r="C80" s="5" t="s">
        <v>270</v>
      </c>
      <c r="D80" s="261">
        <f>D81+D82</f>
        <v>10000</v>
      </c>
      <c r="E80" s="5" t="s">
        <v>261</v>
      </c>
      <c r="F80" s="261">
        <f>F81+F82</f>
        <v>10000</v>
      </c>
      <c r="G80" s="261">
        <f>G81+G82</f>
        <v>10000</v>
      </c>
      <c r="H80" s="261">
        <f>H81+H82</f>
        <v>10000</v>
      </c>
    </row>
    <row r="81" spans="1:8">
      <c r="A81" s="239" t="s">
        <v>18</v>
      </c>
      <c r="B81" s="240" t="s">
        <v>19</v>
      </c>
      <c r="C81" s="250" t="s">
        <v>270</v>
      </c>
      <c r="D81" s="242">
        <v>5000</v>
      </c>
      <c r="E81" s="250" t="s">
        <v>261</v>
      </c>
      <c r="F81" s="242">
        <v>5000</v>
      </c>
      <c r="G81" s="242">
        <v>5000</v>
      </c>
      <c r="H81" s="242">
        <v>5000</v>
      </c>
    </row>
    <row r="82" spans="1:8">
      <c r="A82" s="239" t="s">
        <v>22</v>
      </c>
      <c r="B82" s="240" t="s">
        <v>23</v>
      </c>
      <c r="C82" s="250" t="s">
        <v>270</v>
      </c>
      <c r="D82" s="242">
        <v>5000</v>
      </c>
      <c r="E82" s="250" t="s">
        <v>261</v>
      </c>
      <c r="F82" s="242">
        <v>5000</v>
      </c>
      <c r="G82" s="242">
        <v>5000</v>
      </c>
      <c r="H82" s="242">
        <v>5000</v>
      </c>
    </row>
    <row r="83" spans="1:8" s="260" customFormat="1">
      <c r="A83" s="146" t="s">
        <v>24</v>
      </c>
      <c r="B83" s="6" t="s">
        <v>25</v>
      </c>
      <c r="C83" s="5" t="s">
        <v>270</v>
      </c>
      <c r="D83" s="261">
        <f>D84+D85+D86</f>
        <v>47000</v>
      </c>
      <c r="E83" s="5" t="s">
        <v>261</v>
      </c>
      <c r="F83" s="261">
        <f>F84+F85+F86</f>
        <v>47000</v>
      </c>
      <c r="G83" s="261">
        <f>G84+G85+G86</f>
        <v>47000</v>
      </c>
      <c r="H83" s="261">
        <f>H84+H85+H86</f>
        <v>47000</v>
      </c>
    </row>
    <row r="84" spans="1:8">
      <c r="A84" s="239" t="s">
        <v>26</v>
      </c>
      <c r="B84" s="240" t="s">
        <v>27</v>
      </c>
      <c r="C84" s="250" t="s">
        <v>270</v>
      </c>
      <c r="D84" s="242">
        <v>12000</v>
      </c>
      <c r="E84" s="250" t="s">
        <v>261</v>
      </c>
      <c r="F84" s="242">
        <v>12000</v>
      </c>
      <c r="G84" s="242">
        <v>12000</v>
      </c>
      <c r="H84" s="242">
        <v>12000</v>
      </c>
    </row>
    <row r="85" spans="1:8">
      <c r="A85" s="239" t="s">
        <v>28</v>
      </c>
      <c r="B85" s="240" t="s">
        <v>29</v>
      </c>
      <c r="C85" s="250" t="s">
        <v>270</v>
      </c>
      <c r="D85" s="242">
        <v>25000</v>
      </c>
      <c r="E85" s="250" t="s">
        <v>261</v>
      </c>
      <c r="F85" s="242">
        <v>25000</v>
      </c>
      <c r="G85" s="242">
        <v>25000</v>
      </c>
      <c r="H85" s="242">
        <v>25000</v>
      </c>
    </row>
    <row r="86" spans="1:8">
      <c r="A86" s="239" t="s">
        <v>32</v>
      </c>
      <c r="B86" s="240" t="s">
        <v>33</v>
      </c>
      <c r="C86" s="250" t="s">
        <v>270</v>
      </c>
      <c r="D86" s="242">
        <v>10000</v>
      </c>
      <c r="E86" s="250" t="s">
        <v>261</v>
      </c>
      <c r="F86" s="242">
        <v>10000</v>
      </c>
      <c r="G86" s="242">
        <v>10000</v>
      </c>
      <c r="H86" s="242">
        <v>10000</v>
      </c>
    </row>
    <row r="87" spans="1:8" s="260" customFormat="1">
      <c r="A87" s="146" t="s">
        <v>34</v>
      </c>
      <c r="B87" s="6" t="s">
        <v>35</v>
      </c>
      <c r="C87" s="5" t="s">
        <v>270</v>
      </c>
      <c r="D87" s="261">
        <f>D88+D89+D90+D91+D92+D93+D94</f>
        <v>595000</v>
      </c>
      <c r="E87" s="5" t="s">
        <v>261</v>
      </c>
      <c r="F87" s="261">
        <f>F88+F89+F90+F91+F92+F93+F94</f>
        <v>545000</v>
      </c>
      <c r="G87" s="261">
        <f>G88+G89+G90+G91+G92+G93+G94</f>
        <v>545000</v>
      </c>
      <c r="H87" s="261">
        <f>H88+H89+H90+H91+H92+H93+H94</f>
        <v>545000</v>
      </c>
    </row>
    <row r="88" spans="1:8">
      <c r="A88" s="239" t="s">
        <v>36</v>
      </c>
      <c r="B88" s="240" t="s">
        <v>37</v>
      </c>
      <c r="C88" s="250" t="s">
        <v>270</v>
      </c>
      <c r="D88" s="242">
        <v>200000</v>
      </c>
      <c r="E88" s="250" t="s">
        <v>261</v>
      </c>
      <c r="F88" s="242">
        <v>100000</v>
      </c>
      <c r="G88" s="242">
        <v>100000</v>
      </c>
      <c r="H88" s="242">
        <v>100000</v>
      </c>
    </row>
    <row r="89" spans="1:8">
      <c r="A89" s="239" t="s">
        <v>38</v>
      </c>
      <c r="B89" s="240" t="s">
        <v>39</v>
      </c>
      <c r="C89" s="250" t="s">
        <v>270</v>
      </c>
      <c r="D89" s="242">
        <v>200000</v>
      </c>
      <c r="E89" s="250" t="s">
        <v>261</v>
      </c>
      <c r="F89" s="242">
        <v>300000</v>
      </c>
      <c r="G89" s="242">
        <v>300000</v>
      </c>
      <c r="H89" s="242">
        <v>300000</v>
      </c>
    </row>
    <row r="90" spans="1:8">
      <c r="A90" s="239" t="s">
        <v>40</v>
      </c>
      <c r="B90" s="251" t="s">
        <v>41</v>
      </c>
      <c r="C90" s="250" t="s">
        <v>270</v>
      </c>
      <c r="D90" s="242">
        <v>15000</v>
      </c>
      <c r="E90" s="250" t="s">
        <v>261</v>
      </c>
      <c r="F90" s="242">
        <v>15000</v>
      </c>
      <c r="G90" s="242">
        <v>15000</v>
      </c>
      <c r="H90" s="242">
        <v>15000</v>
      </c>
    </row>
    <row r="91" spans="1:8">
      <c r="A91" s="239" t="s">
        <v>42</v>
      </c>
      <c r="B91" s="251" t="s">
        <v>43</v>
      </c>
      <c r="C91" s="250" t="s">
        <v>270</v>
      </c>
      <c r="D91" s="242">
        <v>100000</v>
      </c>
      <c r="E91" s="250" t="s">
        <v>261</v>
      </c>
      <c r="F91" s="242">
        <v>50000</v>
      </c>
      <c r="G91" s="242">
        <v>50000</v>
      </c>
      <c r="H91" s="242">
        <v>50000</v>
      </c>
    </row>
    <row r="92" spans="1:8">
      <c r="A92" s="239" t="s">
        <v>46</v>
      </c>
      <c r="B92" s="251" t="s">
        <v>47</v>
      </c>
      <c r="C92" s="250" t="s">
        <v>270</v>
      </c>
      <c r="D92" s="242">
        <v>30000</v>
      </c>
      <c r="E92" s="250" t="s">
        <v>261</v>
      </c>
      <c r="F92" s="242">
        <v>30000</v>
      </c>
      <c r="G92" s="242">
        <v>30000</v>
      </c>
      <c r="H92" s="242">
        <v>30000</v>
      </c>
    </row>
    <row r="93" spans="1:8">
      <c r="A93" s="239" t="s">
        <v>48</v>
      </c>
      <c r="B93" s="251" t="s">
        <v>49</v>
      </c>
      <c r="C93" s="250" t="s">
        <v>270</v>
      </c>
      <c r="D93" s="242">
        <v>30000</v>
      </c>
      <c r="E93" s="250" t="s">
        <v>261</v>
      </c>
      <c r="F93" s="252">
        <v>30000</v>
      </c>
      <c r="G93" s="252">
        <v>30000</v>
      </c>
      <c r="H93" s="252">
        <v>30000</v>
      </c>
    </row>
    <row r="94" spans="1:8">
      <c r="A94" s="253" t="s">
        <v>52</v>
      </c>
      <c r="B94" s="254" t="s">
        <v>53</v>
      </c>
      <c r="C94" s="255" t="s">
        <v>270</v>
      </c>
      <c r="D94" s="256">
        <v>20000</v>
      </c>
      <c r="E94" s="255" t="s">
        <v>261</v>
      </c>
      <c r="F94" s="257">
        <v>20000</v>
      </c>
      <c r="G94" s="257">
        <v>20000</v>
      </c>
      <c r="H94" s="257">
        <v>20000</v>
      </c>
    </row>
    <row r="95" spans="1:8" s="260" customFormat="1">
      <c r="A95" s="146" t="s">
        <v>57</v>
      </c>
      <c r="B95" s="6" t="s">
        <v>58</v>
      </c>
      <c r="C95" s="5" t="s">
        <v>270</v>
      </c>
      <c r="D95" s="261">
        <f>D96+D97</f>
        <v>20000</v>
      </c>
      <c r="E95" s="5" t="s">
        <v>261</v>
      </c>
      <c r="F95" s="261">
        <f>F96+F97</f>
        <v>10000</v>
      </c>
      <c r="G95" s="261">
        <f>G96+G97</f>
        <v>10000</v>
      </c>
      <c r="H95" s="261">
        <f>H96+H97</f>
        <v>10000</v>
      </c>
    </row>
    <row r="96" spans="1:8">
      <c r="A96" s="239" t="s">
        <v>67</v>
      </c>
      <c r="B96" s="240" t="s">
        <v>68</v>
      </c>
      <c r="C96" s="255" t="s">
        <v>270</v>
      </c>
      <c r="D96" s="256">
        <v>10000</v>
      </c>
      <c r="E96" s="255" t="s">
        <v>261</v>
      </c>
      <c r="F96" s="257">
        <v>5000</v>
      </c>
      <c r="G96" s="257">
        <v>5000</v>
      </c>
      <c r="H96" s="257">
        <v>5000</v>
      </c>
    </row>
    <row r="97" spans="1:8">
      <c r="A97" s="239" t="s">
        <v>69</v>
      </c>
      <c r="B97" s="240" t="s">
        <v>58</v>
      </c>
      <c r="C97" s="255" t="s">
        <v>270</v>
      </c>
      <c r="D97" s="256">
        <v>10000</v>
      </c>
      <c r="E97" s="255" t="s">
        <v>261</v>
      </c>
      <c r="F97" s="257">
        <v>5000</v>
      </c>
      <c r="G97" s="257">
        <v>5000</v>
      </c>
      <c r="H97" s="257">
        <v>5000</v>
      </c>
    </row>
    <row r="98" spans="1:8" s="260" customFormat="1">
      <c r="A98" s="146" t="s">
        <v>70</v>
      </c>
      <c r="B98" s="6" t="s">
        <v>71</v>
      </c>
      <c r="C98" s="5" t="s">
        <v>270</v>
      </c>
      <c r="D98" s="1">
        <f>D99+D100</f>
        <v>40000</v>
      </c>
      <c r="E98" s="5" t="s">
        <v>261</v>
      </c>
      <c r="F98" s="23">
        <f>F99+F100</f>
        <v>40000</v>
      </c>
      <c r="G98" s="23">
        <f>G99+G100</f>
        <v>40000</v>
      </c>
      <c r="H98" s="23">
        <f>H99+H100</f>
        <v>40000</v>
      </c>
    </row>
    <row r="99" spans="1:8">
      <c r="A99" s="239" t="s">
        <v>74</v>
      </c>
      <c r="B99" s="240" t="s">
        <v>75</v>
      </c>
      <c r="C99" s="241" t="s">
        <v>270</v>
      </c>
      <c r="D99" s="242">
        <v>20000</v>
      </c>
      <c r="E99" s="241" t="s">
        <v>261</v>
      </c>
      <c r="F99" s="242">
        <v>20000</v>
      </c>
      <c r="G99" s="242">
        <v>20000</v>
      </c>
      <c r="H99" s="242">
        <v>20000</v>
      </c>
    </row>
    <row r="100" spans="1:8">
      <c r="A100" s="239" t="s">
        <v>76</v>
      </c>
      <c r="B100" s="240" t="s">
        <v>77</v>
      </c>
      <c r="C100" s="241" t="s">
        <v>270</v>
      </c>
      <c r="D100" s="242">
        <v>20000</v>
      </c>
      <c r="E100" s="241" t="s">
        <v>261</v>
      </c>
      <c r="F100" s="242">
        <v>20000</v>
      </c>
      <c r="G100" s="242">
        <v>20000</v>
      </c>
      <c r="H100" s="242">
        <v>20000</v>
      </c>
    </row>
    <row r="101" spans="1:8">
      <c r="A101" s="145" t="s">
        <v>107</v>
      </c>
      <c r="B101" s="11" t="s">
        <v>108</v>
      </c>
      <c r="C101" s="13"/>
      <c r="D101" s="12">
        <f>D102</f>
        <v>150000</v>
      </c>
      <c r="E101" s="13" t="s">
        <v>261</v>
      </c>
      <c r="F101" s="12">
        <f t="shared" ref="F101:H102" si="15">F102</f>
        <v>210000</v>
      </c>
      <c r="G101" s="12">
        <f t="shared" si="15"/>
        <v>210000</v>
      </c>
      <c r="H101" s="12">
        <f t="shared" si="15"/>
        <v>210000</v>
      </c>
    </row>
    <row r="102" spans="1:8" s="260" customFormat="1">
      <c r="A102" s="146" t="s">
        <v>34</v>
      </c>
      <c r="B102" s="6" t="s">
        <v>35</v>
      </c>
      <c r="C102" s="5" t="s">
        <v>269</v>
      </c>
      <c r="D102" s="1">
        <f>D103</f>
        <v>150000</v>
      </c>
      <c r="E102" s="5" t="s">
        <v>261</v>
      </c>
      <c r="F102" s="1">
        <f t="shared" si="15"/>
        <v>210000</v>
      </c>
      <c r="G102" s="1">
        <f t="shared" si="15"/>
        <v>210000</v>
      </c>
      <c r="H102" s="1">
        <f t="shared" si="15"/>
        <v>210000</v>
      </c>
    </row>
    <row r="103" spans="1:8">
      <c r="A103" s="239" t="s">
        <v>44</v>
      </c>
      <c r="B103" s="240" t="s">
        <v>45</v>
      </c>
      <c r="C103" s="241" t="s">
        <v>269</v>
      </c>
      <c r="D103" s="242">
        <v>150000</v>
      </c>
      <c r="E103" s="241" t="s">
        <v>261</v>
      </c>
      <c r="F103" s="242">
        <v>210000</v>
      </c>
      <c r="G103" s="242">
        <v>210000</v>
      </c>
      <c r="H103" s="242">
        <v>210000</v>
      </c>
    </row>
    <row r="104" spans="1:8">
      <c r="A104" s="145" t="s">
        <v>110</v>
      </c>
      <c r="B104" s="11" t="s">
        <v>111</v>
      </c>
      <c r="C104" s="13"/>
      <c r="D104" s="12">
        <f>D105</f>
        <v>713000</v>
      </c>
      <c r="E104" s="13" t="s">
        <v>261</v>
      </c>
      <c r="F104" s="12">
        <f t="shared" ref="F104:H105" si="16">F105</f>
        <v>713000</v>
      </c>
      <c r="G104" s="12">
        <f t="shared" si="16"/>
        <v>713000</v>
      </c>
      <c r="H104" s="12">
        <f t="shared" si="16"/>
        <v>713000</v>
      </c>
    </row>
    <row r="105" spans="1:8">
      <c r="A105" s="146" t="s">
        <v>112</v>
      </c>
      <c r="B105" s="6" t="s">
        <v>113</v>
      </c>
      <c r="C105" s="5" t="s">
        <v>271</v>
      </c>
      <c r="D105" s="1">
        <f>D106</f>
        <v>713000</v>
      </c>
      <c r="E105" s="5" t="s">
        <v>261</v>
      </c>
      <c r="F105" s="1">
        <f t="shared" si="16"/>
        <v>713000</v>
      </c>
      <c r="G105" s="1">
        <f t="shared" si="16"/>
        <v>713000</v>
      </c>
      <c r="H105" s="1">
        <f t="shared" si="16"/>
        <v>713000</v>
      </c>
    </row>
    <row r="106" spans="1:8">
      <c r="A106" s="239" t="s">
        <v>114</v>
      </c>
      <c r="B106" s="240" t="s">
        <v>113</v>
      </c>
      <c r="C106" s="241" t="s">
        <v>271</v>
      </c>
      <c r="D106" s="242">
        <v>713000</v>
      </c>
      <c r="E106" s="241" t="s">
        <v>261</v>
      </c>
      <c r="F106" s="242">
        <v>713000</v>
      </c>
      <c r="G106" s="242">
        <v>713000</v>
      </c>
      <c r="H106" s="242">
        <v>713000</v>
      </c>
    </row>
    <row r="107" spans="1:8">
      <c r="A107" s="145" t="s">
        <v>262</v>
      </c>
      <c r="B107" s="46" t="s">
        <v>263</v>
      </c>
      <c r="C107" s="13"/>
      <c r="D107" s="12">
        <f>D108+D110</f>
        <v>425000</v>
      </c>
      <c r="E107" s="13" t="s">
        <v>261</v>
      </c>
      <c r="F107" s="12">
        <f>F108+F110</f>
        <v>425000</v>
      </c>
      <c r="G107" s="12">
        <f t="shared" ref="G107:H107" si="17">G108+G110</f>
        <v>425000</v>
      </c>
      <c r="H107" s="12">
        <f t="shared" si="17"/>
        <v>425000</v>
      </c>
    </row>
    <row r="108" spans="1:8">
      <c r="A108" s="146" t="s">
        <v>184</v>
      </c>
      <c r="B108" s="24" t="s">
        <v>185</v>
      </c>
      <c r="C108" s="5" t="s">
        <v>269</v>
      </c>
      <c r="D108" s="1">
        <f>D109</f>
        <v>125000</v>
      </c>
      <c r="E108" s="5" t="s">
        <v>261</v>
      </c>
      <c r="F108" s="1">
        <f t="shared" ref="F108:H108" si="18">F109</f>
        <v>125000</v>
      </c>
      <c r="G108" s="1">
        <f t="shared" si="18"/>
        <v>0</v>
      </c>
      <c r="H108" s="1">
        <f t="shared" si="18"/>
        <v>0</v>
      </c>
    </row>
    <row r="109" spans="1:8">
      <c r="A109" s="239" t="s">
        <v>186</v>
      </c>
      <c r="B109" s="258" t="s">
        <v>187</v>
      </c>
      <c r="C109" s="241" t="s">
        <v>269</v>
      </c>
      <c r="D109" s="242">
        <v>125000</v>
      </c>
      <c r="E109" s="241" t="s">
        <v>261</v>
      </c>
      <c r="F109" s="242">
        <v>125000</v>
      </c>
      <c r="G109" s="242">
        <v>0</v>
      </c>
      <c r="H109" s="242">
        <v>0</v>
      </c>
    </row>
    <row r="110" spans="1:8">
      <c r="A110" s="146" t="s">
        <v>127</v>
      </c>
      <c r="B110" s="24" t="s">
        <v>128</v>
      </c>
      <c r="C110" s="5" t="s">
        <v>269</v>
      </c>
      <c r="D110" s="1">
        <f>D111</f>
        <v>300000</v>
      </c>
      <c r="E110" s="5" t="s">
        <v>261</v>
      </c>
      <c r="F110" s="1">
        <f>F111</f>
        <v>300000</v>
      </c>
      <c r="G110" s="1">
        <f>G111</f>
        <v>425000</v>
      </c>
      <c r="H110" s="1">
        <f>H111</f>
        <v>425000</v>
      </c>
    </row>
    <row r="111" spans="1:8">
      <c r="A111" s="253">
        <v>4511</v>
      </c>
      <c r="B111" s="259" t="s">
        <v>264</v>
      </c>
      <c r="C111" s="241" t="s">
        <v>269</v>
      </c>
      <c r="D111" s="242">
        <v>300000</v>
      </c>
      <c r="E111" s="241" t="s">
        <v>261</v>
      </c>
      <c r="F111" s="242">
        <v>300000</v>
      </c>
      <c r="G111" s="242">
        <v>425000</v>
      </c>
      <c r="H111" s="242">
        <v>425000</v>
      </c>
    </row>
    <row r="112" spans="1:8">
      <c r="A112" s="149" t="s">
        <v>110</v>
      </c>
      <c r="B112" s="61" t="s">
        <v>111</v>
      </c>
      <c r="C112" s="62"/>
      <c r="D112" s="63">
        <f>D113</f>
        <v>300000</v>
      </c>
      <c r="E112" s="62" t="s">
        <v>339</v>
      </c>
      <c r="F112" s="63">
        <f t="shared" ref="F112:H113" si="19">F113</f>
        <v>975000</v>
      </c>
      <c r="G112" s="63">
        <f t="shared" si="19"/>
        <v>975000</v>
      </c>
      <c r="H112" s="63">
        <f t="shared" si="19"/>
        <v>975000</v>
      </c>
    </row>
    <row r="113" spans="1:8">
      <c r="A113" s="150" t="s">
        <v>112</v>
      </c>
      <c r="B113" s="59" t="s">
        <v>113</v>
      </c>
      <c r="C113" s="60" t="s">
        <v>271</v>
      </c>
      <c r="D113" s="23">
        <f>D114</f>
        <v>300000</v>
      </c>
      <c r="E113" s="60" t="s">
        <v>339</v>
      </c>
      <c r="F113" s="23">
        <f t="shared" si="19"/>
        <v>975000</v>
      </c>
      <c r="G113" s="23">
        <f t="shared" si="19"/>
        <v>975000</v>
      </c>
      <c r="H113" s="23">
        <f t="shared" si="19"/>
        <v>975000</v>
      </c>
    </row>
    <row r="114" spans="1:8">
      <c r="A114" s="239" t="s">
        <v>114</v>
      </c>
      <c r="B114" s="240" t="s">
        <v>113</v>
      </c>
      <c r="C114" s="241" t="s">
        <v>271</v>
      </c>
      <c r="D114" s="242">
        <v>300000</v>
      </c>
      <c r="E114" s="241" t="s">
        <v>339</v>
      </c>
      <c r="F114" s="242">
        <v>975000</v>
      </c>
      <c r="G114" s="242">
        <v>975000</v>
      </c>
      <c r="H114" s="242">
        <v>975000</v>
      </c>
    </row>
    <row r="115" spans="1:8">
      <c r="A115" s="145" t="s">
        <v>262</v>
      </c>
      <c r="B115" s="46" t="s">
        <v>263</v>
      </c>
      <c r="C115" s="13"/>
      <c r="D115" s="12">
        <f>D116</f>
        <v>875000</v>
      </c>
      <c r="E115" s="13" t="s">
        <v>339</v>
      </c>
      <c r="F115" s="12">
        <f t="shared" ref="F115:H116" si="20">F116</f>
        <v>200000</v>
      </c>
      <c r="G115" s="12">
        <f t="shared" si="20"/>
        <v>200000</v>
      </c>
      <c r="H115" s="12">
        <f t="shared" si="20"/>
        <v>200000</v>
      </c>
    </row>
    <row r="116" spans="1:8">
      <c r="A116" s="146" t="s">
        <v>184</v>
      </c>
      <c r="B116" s="24" t="s">
        <v>185</v>
      </c>
      <c r="C116" s="5" t="s">
        <v>269</v>
      </c>
      <c r="D116" s="1">
        <f>D117</f>
        <v>875000</v>
      </c>
      <c r="E116" s="5" t="s">
        <v>339</v>
      </c>
      <c r="F116" s="1">
        <f t="shared" si="20"/>
        <v>200000</v>
      </c>
      <c r="G116" s="1">
        <f t="shared" si="20"/>
        <v>200000</v>
      </c>
      <c r="H116" s="1">
        <f t="shared" si="20"/>
        <v>200000</v>
      </c>
    </row>
    <row r="117" spans="1:8">
      <c r="A117" s="239" t="s">
        <v>186</v>
      </c>
      <c r="B117" s="258" t="s">
        <v>187</v>
      </c>
      <c r="C117" s="241" t="s">
        <v>269</v>
      </c>
      <c r="D117" s="242">
        <v>875000</v>
      </c>
      <c r="E117" s="241" t="s">
        <v>339</v>
      </c>
      <c r="F117" s="242">
        <v>200000</v>
      </c>
      <c r="G117" s="242">
        <v>200000</v>
      </c>
      <c r="H117" s="242">
        <v>200000</v>
      </c>
    </row>
    <row r="118" spans="1:8">
      <c r="A118" s="145" t="s">
        <v>392</v>
      </c>
      <c r="B118" s="11" t="s">
        <v>393</v>
      </c>
      <c r="C118" s="13"/>
      <c r="D118" s="12">
        <v>0</v>
      </c>
      <c r="E118" s="13" t="s">
        <v>395</v>
      </c>
      <c r="F118" s="12">
        <f>F119+F121</f>
        <v>30155000</v>
      </c>
      <c r="G118" s="12">
        <f>G119+G121</f>
        <v>0</v>
      </c>
      <c r="H118" s="12">
        <f>H119+H121</f>
        <v>0</v>
      </c>
    </row>
    <row r="119" spans="1:8">
      <c r="A119" s="146" t="s">
        <v>34</v>
      </c>
      <c r="B119" s="6" t="s">
        <v>35</v>
      </c>
      <c r="C119" s="5" t="s">
        <v>271</v>
      </c>
      <c r="D119" s="1">
        <v>0</v>
      </c>
      <c r="E119" s="5" t="s">
        <v>395</v>
      </c>
      <c r="F119" s="1">
        <f>F120</f>
        <v>155000</v>
      </c>
      <c r="G119" s="1">
        <f t="shared" ref="G119" si="21">G120</f>
        <v>0</v>
      </c>
      <c r="H119" s="1">
        <f t="shared" ref="H119" si="22">H120</f>
        <v>0</v>
      </c>
    </row>
    <row r="120" spans="1:8">
      <c r="A120" s="239" t="s">
        <v>36</v>
      </c>
      <c r="B120" s="240" t="s">
        <v>37</v>
      </c>
      <c r="C120" s="241" t="s">
        <v>271</v>
      </c>
      <c r="D120" s="242">
        <v>0</v>
      </c>
      <c r="E120" s="241" t="s">
        <v>395</v>
      </c>
      <c r="F120" s="242">
        <v>155000</v>
      </c>
      <c r="G120" s="242">
        <v>0</v>
      </c>
      <c r="H120" s="242">
        <v>0</v>
      </c>
    </row>
    <row r="121" spans="1:8">
      <c r="A121" s="146" t="s">
        <v>112</v>
      </c>
      <c r="B121" s="6" t="s">
        <v>113</v>
      </c>
      <c r="C121" s="5" t="s">
        <v>271</v>
      </c>
      <c r="D121" s="1">
        <f>SUM(D122)</f>
        <v>0</v>
      </c>
      <c r="E121" s="5" t="s">
        <v>395</v>
      </c>
      <c r="F121" s="1">
        <f>F122</f>
        <v>30000000</v>
      </c>
      <c r="G121" s="1">
        <f>G122</f>
        <v>0</v>
      </c>
      <c r="H121" s="1">
        <f>H122</f>
        <v>0</v>
      </c>
    </row>
    <row r="122" spans="1:8" s="95" customFormat="1">
      <c r="A122" s="239" t="s">
        <v>114</v>
      </c>
      <c r="B122" s="240" t="s">
        <v>113</v>
      </c>
      <c r="C122" s="241" t="s">
        <v>271</v>
      </c>
      <c r="D122" s="242">
        <v>0</v>
      </c>
      <c r="E122" s="241" t="s">
        <v>395</v>
      </c>
      <c r="F122" s="242">
        <v>30000000</v>
      </c>
      <c r="G122" s="242">
        <v>0</v>
      </c>
      <c r="H122" s="242">
        <v>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2" orientation="landscape" r:id="rId1"/>
  <headerFooter>
    <oddFooter>&amp;CZALIHE&amp;R&amp;P</oddFooter>
  </headerFooter>
  <rowBreaks count="3" manualBreakCount="3">
    <brk id="37" max="7" man="1"/>
    <brk id="73" max="7" man="1"/>
    <brk id="10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65"/>
  <sheetViews>
    <sheetView view="pageBreakPreview" zoomScaleNormal="100" zoomScaleSheetLayoutView="100" workbookViewId="0">
      <pane ySplit="12" topLeftCell="A13" activePane="bottomLeft" state="frozen"/>
      <selection pane="bottomLeft" sqref="A1:H1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2.8554687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362</v>
      </c>
      <c r="G1" s="170" t="s">
        <v>360</v>
      </c>
      <c r="H1" s="170" t="s">
        <v>361</v>
      </c>
    </row>
    <row r="2" spans="1:11" ht="25.5" customHeight="1">
      <c r="A2" s="172" t="s">
        <v>152</v>
      </c>
      <c r="B2" s="173" t="s">
        <v>153</v>
      </c>
      <c r="C2" s="174"/>
      <c r="D2" s="175">
        <v>4000000</v>
      </c>
      <c r="E2" s="174"/>
      <c r="F2" s="175">
        <f>F13+F58+F63</f>
        <v>4000000</v>
      </c>
      <c r="G2" s="175">
        <f>G13+G58+G63</f>
        <v>5000000</v>
      </c>
      <c r="H2" s="175">
        <f>H13+H58+H63</f>
        <v>5000000</v>
      </c>
    </row>
    <row r="3" spans="1:11" ht="15" customHeight="1">
      <c r="A3" s="280"/>
      <c r="B3" s="280"/>
      <c r="C3" s="281"/>
      <c r="D3" s="35">
        <v>4000000</v>
      </c>
      <c r="E3" s="205">
        <v>11</v>
      </c>
      <c r="F3" s="35">
        <f>F13+F58+F63</f>
        <v>4000000</v>
      </c>
      <c r="G3" s="35">
        <f t="shared" ref="G3:H3" si="0">G13+G58+G63</f>
        <v>5000000</v>
      </c>
      <c r="H3" s="35">
        <f t="shared" si="0"/>
        <v>5000000</v>
      </c>
      <c r="I3" s="41">
        <f>F3+F4+F6+F7+F8+F9+F10+F11</f>
        <v>4000000</v>
      </c>
      <c r="J3" s="95">
        <f t="shared" ref="J3:K3" si="1">G3+G4+G6+G7+G8+G9+G10+G11</f>
        <v>5000000</v>
      </c>
      <c r="K3" s="95">
        <f t="shared" si="1"/>
        <v>5000000</v>
      </c>
    </row>
    <row r="4" spans="1:11">
      <c r="A4" s="282"/>
      <c r="B4" s="282"/>
      <c r="C4" s="283"/>
      <c r="D4" s="35">
        <f>D221+D231+D234+D236+D238+D240+D242+D244+D247+D250+D259+D262+D264+D267+D271+D274+D276+D287+D289+D291+D294+D303+D307+D309+D312+D315+D320+D323+D325</f>
        <v>0</v>
      </c>
      <c r="E4" s="34">
        <v>12</v>
      </c>
      <c r="F4" s="35">
        <v>0</v>
      </c>
      <c r="G4" s="35">
        <v>0</v>
      </c>
      <c r="H4" s="35">
        <v>0</v>
      </c>
      <c r="I4" s="95"/>
      <c r="J4" s="95"/>
      <c r="K4" s="95"/>
    </row>
    <row r="5" spans="1:11">
      <c r="A5" s="282"/>
      <c r="B5" s="282"/>
      <c r="C5" s="283"/>
      <c r="D5" s="51">
        <f>D3+D4</f>
        <v>4000000</v>
      </c>
      <c r="E5" s="52" t="s">
        <v>328</v>
      </c>
      <c r="F5" s="51">
        <f>F3+F4</f>
        <v>4000000</v>
      </c>
      <c r="G5" s="51">
        <f>G3+G4</f>
        <v>5000000</v>
      </c>
      <c r="H5" s="51">
        <f t="shared" ref="H5" si="2">H3+H4</f>
        <v>5000000</v>
      </c>
      <c r="I5" s="95"/>
      <c r="J5" s="95"/>
      <c r="K5" s="95"/>
    </row>
    <row r="6" spans="1:11">
      <c r="A6" s="282"/>
      <c r="B6" s="282"/>
      <c r="C6" s="283"/>
      <c r="D6" s="35">
        <v>0</v>
      </c>
      <c r="E6" s="34" t="s">
        <v>261</v>
      </c>
      <c r="F6" s="35">
        <v>0</v>
      </c>
      <c r="G6" s="35">
        <v>0</v>
      </c>
      <c r="H6" s="35">
        <v>0</v>
      </c>
      <c r="I6" s="95"/>
      <c r="J6" s="95"/>
      <c r="K6" s="95"/>
    </row>
    <row r="7" spans="1:11">
      <c r="A7" s="282"/>
      <c r="B7" s="282"/>
      <c r="C7" s="283"/>
      <c r="D7" s="35">
        <v>0</v>
      </c>
      <c r="E7" s="34" t="s">
        <v>283</v>
      </c>
      <c r="F7" s="35">
        <v>0</v>
      </c>
      <c r="G7" s="35">
        <v>0</v>
      </c>
      <c r="H7" s="35">
        <v>0</v>
      </c>
      <c r="I7" s="95"/>
      <c r="J7" s="95"/>
      <c r="K7" s="95"/>
    </row>
    <row r="8" spans="1:11">
      <c r="A8" s="282"/>
      <c r="B8" s="282"/>
      <c r="C8" s="283"/>
      <c r="D8" s="35">
        <f>D155</f>
        <v>0</v>
      </c>
      <c r="E8" s="34" t="s">
        <v>320</v>
      </c>
      <c r="F8" s="35">
        <v>0</v>
      </c>
      <c r="G8" s="35">
        <v>0</v>
      </c>
      <c r="H8" s="35">
        <v>0</v>
      </c>
      <c r="I8" s="95"/>
      <c r="J8" s="95"/>
      <c r="K8" s="95"/>
    </row>
    <row r="9" spans="1:11">
      <c r="A9" s="282"/>
      <c r="B9" s="282"/>
      <c r="C9" s="283"/>
      <c r="D9" s="35">
        <f>D151</f>
        <v>0</v>
      </c>
      <c r="E9" s="34" t="s">
        <v>325</v>
      </c>
      <c r="F9" s="35">
        <v>0</v>
      </c>
      <c r="G9" s="35">
        <v>0</v>
      </c>
      <c r="H9" s="35">
        <v>0</v>
      </c>
      <c r="I9" s="95"/>
      <c r="J9" s="95"/>
      <c r="K9" s="95"/>
    </row>
    <row r="10" spans="1:11">
      <c r="A10" s="282"/>
      <c r="B10" s="282"/>
      <c r="C10" s="283"/>
      <c r="D10" s="35">
        <f>D260+D263+D265+D268+D272+D275+D277+D288+D290+D292+D295+D297+D298+D300+D301+D304+D308+D310+D313+D316</f>
        <v>0</v>
      </c>
      <c r="E10" s="34" t="s">
        <v>282</v>
      </c>
      <c r="F10" s="35">
        <v>0</v>
      </c>
      <c r="G10" s="35">
        <v>0</v>
      </c>
      <c r="H10" s="35">
        <v>0</v>
      </c>
      <c r="I10" s="95"/>
      <c r="J10" s="95"/>
      <c r="K10" s="95"/>
    </row>
    <row r="11" spans="1:11">
      <c r="A11" s="292"/>
      <c r="B11" s="292"/>
      <c r="C11" s="293"/>
      <c r="D11" s="35">
        <f>D253</f>
        <v>0</v>
      </c>
      <c r="E11" s="34" t="s">
        <v>395</v>
      </c>
      <c r="F11" s="35">
        <v>0</v>
      </c>
      <c r="G11" s="35">
        <v>0</v>
      </c>
      <c r="H11" s="35">
        <v>0</v>
      </c>
      <c r="I11" s="95"/>
      <c r="J11" s="95"/>
      <c r="K11" s="95"/>
    </row>
    <row r="12" spans="1:11">
      <c r="A12" s="290" t="s">
        <v>278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154</v>
      </c>
      <c r="B13" s="11" t="s">
        <v>155</v>
      </c>
      <c r="C13" s="13"/>
      <c r="D13" s="12">
        <v>5072000</v>
      </c>
      <c r="E13" s="13">
        <v>11</v>
      </c>
      <c r="F13" s="12">
        <f>F14+F18+F20+F23+F27+F33+F43+F50+F54</f>
        <v>3661000</v>
      </c>
      <c r="G13" s="12">
        <f t="shared" ref="G13:H13" si="3">G14+G18+G20+G23+G27+G33+G43+G50+G54</f>
        <v>4480000</v>
      </c>
      <c r="H13" s="12">
        <f t="shared" si="3"/>
        <v>4565000</v>
      </c>
    </row>
    <row r="14" spans="1:11">
      <c r="A14" s="146" t="s">
        <v>1</v>
      </c>
      <c r="B14" s="6" t="s">
        <v>2</v>
      </c>
      <c r="C14" s="5" t="s">
        <v>277</v>
      </c>
      <c r="D14" s="1">
        <v>2200000</v>
      </c>
      <c r="E14" s="5">
        <v>11</v>
      </c>
      <c r="F14" s="1">
        <f>F15+F16+F17</f>
        <v>2057000</v>
      </c>
      <c r="G14" s="1">
        <f>G15+G16+G17</f>
        <v>2447000</v>
      </c>
      <c r="H14" s="1">
        <f>H15+H16+H17</f>
        <v>2447000</v>
      </c>
    </row>
    <row r="15" spans="1:11">
      <c r="A15" s="147" t="s">
        <v>3</v>
      </c>
      <c r="B15" s="7" t="s">
        <v>4</v>
      </c>
      <c r="C15" s="10" t="s">
        <v>277</v>
      </c>
      <c r="D15" s="8">
        <v>2439480</v>
      </c>
      <c r="E15" s="10">
        <v>11</v>
      </c>
      <c r="F15" s="8">
        <v>2056000</v>
      </c>
      <c r="G15" s="8">
        <v>2445000</v>
      </c>
      <c r="H15" s="8">
        <v>2445000</v>
      </c>
    </row>
    <row r="16" spans="1:11">
      <c r="A16" s="147" t="s">
        <v>149</v>
      </c>
      <c r="B16" s="7" t="s">
        <v>150</v>
      </c>
      <c r="C16" s="10" t="s">
        <v>277</v>
      </c>
      <c r="D16" s="8">
        <v>20520</v>
      </c>
      <c r="E16" s="10">
        <v>11</v>
      </c>
      <c r="F16" s="8">
        <v>500</v>
      </c>
      <c r="G16" s="8">
        <v>1000</v>
      </c>
      <c r="H16" s="8">
        <v>1000</v>
      </c>
    </row>
    <row r="17" spans="1:8">
      <c r="A17" s="147" t="s">
        <v>5</v>
      </c>
      <c r="B17" s="7" t="s">
        <v>276</v>
      </c>
      <c r="C17" s="10" t="s">
        <v>277</v>
      </c>
      <c r="D17" s="8">
        <v>0</v>
      </c>
      <c r="E17" s="10" t="s">
        <v>0</v>
      </c>
      <c r="F17" s="8">
        <v>500</v>
      </c>
      <c r="G17" s="8">
        <v>1000</v>
      </c>
      <c r="H17" s="8">
        <v>1000</v>
      </c>
    </row>
    <row r="18" spans="1:8">
      <c r="A18" s="146" t="s">
        <v>7</v>
      </c>
      <c r="B18" s="6" t="s">
        <v>8</v>
      </c>
      <c r="C18" s="5" t="s">
        <v>277</v>
      </c>
      <c r="D18" s="1">
        <v>55000</v>
      </c>
      <c r="E18" s="5">
        <v>11</v>
      </c>
      <c r="F18" s="1">
        <f>F19</f>
        <v>60000</v>
      </c>
      <c r="G18" s="1">
        <f>G19</f>
        <v>70000</v>
      </c>
      <c r="H18" s="1">
        <f>H19</f>
        <v>70000</v>
      </c>
    </row>
    <row r="19" spans="1:8">
      <c r="A19" s="147" t="s">
        <v>9</v>
      </c>
      <c r="B19" s="7" t="s">
        <v>8</v>
      </c>
      <c r="C19" s="10" t="s">
        <v>277</v>
      </c>
      <c r="D19" s="8">
        <v>55000</v>
      </c>
      <c r="E19" s="10">
        <v>11</v>
      </c>
      <c r="F19" s="8">
        <v>60000</v>
      </c>
      <c r="G19" s="8">
        <v>70000</v>
      </c>
      <c r="H19" s="8">
        <v>70000</v>
      </c>
    </row>
    <row r="20" spans="1:8">
      <c r="A20" s="146" t="s">
        <v>10</v>
      </c>
      <c r="B20" s="6" t="s">
        <v>11</v>
      </c>
      <c r="C20" s="5" t="s">
        <v>277</v>
      </c>
      <c r="D20" s="1">
        <v>410800</v>
      </c>
      <c r="E20" s="5">
        <v>11</v>
      </c>
      <c r="F20" s="1">
        <f>F21+F22</f>
        <v>353700</v>
      </c>
      <c r="G20" s="1">
        <f>G21+G22</f>
        <v>421000</v>
      </c>
      <c r="H20" s="1">
        <f>H21+H22</f>
        <v>421000</v>
      </c>
    </row>
    <row r="21" spans="1:8">
      <c r="A21" s="147" t="s">
        <v>12</v>
      </c>
      <c r="B21" s="7" t="s">
        <v>13</v>
      </c>
      <c r="C21" s="10" t="s">
        <v>277</v>
      </c>
      <c r="D21" s="8">
        <v>367600</v>
      </c>
      <c r="E21" s="10">
        <v>11</v>
      </c>
      <c r="F21" s="8">
        <v>318700</v>
      </c>
      <c r="G21" s="8">
        <v>379000</v>
      </c>
      <c r="H21" s="8">
        <v>379000</v>
      </c>
    </row>
    <row r="22" spans="1:8">
      <c r="A22" s="147" t="s">
        <v>14</v>
      </c>
      <c r="B22" s="7" t="s">
        <v>15</v>
      </c>
      <c r="C22" s="10" t="s">
        <v>277</v>
      </c>
      <c r="D22" s="8">
        <v>43200</v>
      </c>
      <c r="E22" s="10">
        <v>11</v>
      </c>
      <c r="F22" s="8">
        <v>35000</v>
      </c>
      <c r="G22" s="8">
        <v>42000</v>
      </c>
      <c r="H22" s="8">
        <v>42000</v>
      </c>
    </row>
    <row r="23" spans="1:8">
      <c r="A23" s="146" t="s">
        <v>16</v>
      </c>
      <c r="B23" s="6" t="s">
        <v>17</v>
      </c>
      <c r="C23" s="5" t="s">
        <v>277</v>
      </c>
      <c r="D23" s="1">
        <v>208400</v>
      </c>
      <c r="E23" s="5">
        <v>11</v>
      </c>
      <c r="F23" s="1">
        <f>F24+F25+F26</f>
        <v>150000</v>
      </c>
      <c r="G23" s="1">
        <f>G24+G25+G26</f>
        <v>159000</v>
      </c>
      <c r="H23" s="1">
        <f>H24+H25+H26</f>
        <v>159000</v>
      </c>
    </row>
    <row r="24" spans="1:8">
      <c r="A24" s="147" t="s">
        <v>18</v>
      </c>
      <c r="B24" s="7" t="s">
        <v>19</v>
      </c>
      <c r="C24" s="10" t="s">
        <v>277</v>
      </c>
      <c r="D24" s="8">
        <v>88400</v>
      </c>
      <c r="E24" s="10" t="s">
        <v>0</v>
      </c>
      <c r="F24" s="8">
        <v>50000</v>
      </c>
      <c r="G24" s="8">
        <v>50000</v>
      </c>
      <c r="H24" s="8">
        <v>50000</v>
      </c>
    </row>
    <row r="25" spans="1:8">
      <c r="A25" s="147" t="s">
        <v>20</v>
      </c>
      <c r="B25" s="7" t="s">
        <v>21</v>
      </c>
      <c r="C25" s="10" t="s">
        <v>277</v>
      </c>
      <c r="D25" s="8">
        <v>97000</v>
      </c>
      <c r="E25" s="10">
        <v>11</v>
      </c>
      <c r="F25" s="8">
        <v>85000</v>
      </c>
      <c r="G25" s="8">
        <v>84000</v>
      </c>
      <c r="H25" s="8">
        <v>84000</v>
      </c>
    </row>
    <row r="26" spans="1:8">
      <c r="A26" s="147" t="s">
        <v>22</v>
      </c>
      <c r="B26" s="7" t="s">
        <v>23</v>
      </c>
      <c r="C26" s="10" t="s">
        <v>277</v>
      </c>
      <c r="D26" s="8">
        <v>23000</v>
      </c>
      <c r="E26" s="10">
        <v>11</v>
      </c>
      <c r="F26" s="8">
        <v>15000</v>
      </c>
      <c r="G26" s="8">
        <v>25000</v>
      </c>
      <c r="H26" s="8">
        <v>25000</v>
      </c>
    </row>
    <row r="27" spans="1:8">
      <c r="A27" s="146" t="s">
        <v>24</v>
      </c>
      <c r="B27" s="6" t="s">
        <v>25</v>
      </c>
      <c r="C27" s="5" t="s">
        <v>277</v>
      </c>
      <c r="D27" s="1">
        <v>298400</v>
      </c>
      <c r="E27" s="5">
        <v>11</v>
      </c>
      <c r="F27" s="1">
        <f>F28+F29+F30+F31+F32</f>
        <v>162000</v>
      </c>
      <c r="G27" s="1">
        <f>G28+G29+G30+G31+G32</f>
        <v>315000</v>
      </c>
      <c r="H27" s="1">
        <f>H28+H29+H30+H31+H32</f>
        <v>342000</v>
      </c>
    </row>
    <row r="28" spans="1:8">
      <c r="A28" s="147" t="s">
        <v>26</v>
      </c>
      <c r="B28" s="7" t="s">
        <v>27</v>
      </c>
      <c r="C28" s="10" t="s">
        <v>277</v>
      </c>
      <c r="D28" s="8">
        <v>28750</v>
      </c>
      <c r="E28" s="10">
        <v>11</v>
      </c>
      <c r="F28" s="8">
        <v>28000</v>
      </c>
      <c r="G28" s="8">
        <v>30000</v>
      </c>
      <c r="H28" s="8">
        <v>50000</v>
      </c>
    </row>
    <row r="29" spans="1:8">
      <c r="A29" s="147" t="s">
        <v>28</v>
      </c>
      <c r="B29" s="7" t="s">
        <v>29</v>
      </c>
      <c r="C29" s="10" t="s">
        <v>277</v>
      </c>
      <c r="D29" s="8">
        <v>258750</v>
      </c>
      <c r="E29" s="10">
        <v>11</v>
      </c>
      <c r="F29" s="8">
        <v>120000</v>
      </c>
      <c r="G29" s="8">
        <v>245000</v>
      </c>
      <c r="H29" s="8">
        <v>245000</v>
      </c>
    </row>
    <row r="30" spans="1:8">
      <c r="A30" s="147" t="s">
        <v>30</v>
      </c>
      <c r="B30" s="7" t="s">
        <v>31</v>
      </c>
      <c r="C30" s="10" t="s">
        <v>277</v>
      </c>
      <c r="D30" s="8">
        <v>8400</v>
      </c>
      <c r="E30" s="10">
        <v>11</v>
      </c>
      <c r="F30" s="8">
        <v>8000</v>
      </c>
      <c r="G30" s="8">
        <v>30000</v>
      </c>
      <c r="H30" s="8">
        <v>30000</v>
      </c>
    </row>
    <row r="31" spans="1:8">
      <c r="A31" s="147" t="s">
        <v>32</v>
      </c>
      <c r="B31" s="7" t="s">
        <v>33</v>
      </c>
      <c r="C31" s="10" t="s">
        <v>277</v>
      </c>
      <c r="D31" s="8">
        <v>2500</v>
      </c>
      <c r="E31" s="10" t="s">
        <v>0</v>
      </c>
      <c r="F31" s="8">
        <v>1000</v>
      </c>
      <c r="G31" s="8">
        <v>2000</v>
      </c>
      <c r="H31" s="8">
        <v>2000</v>
      </c>
    </row>
    <row r="32" spans="1:8">
      <c r="A32" s="147" t="s">
        <v>103</v>
      </c>
      <c r="B32" s="7" t="s">
        <v>192</v>
      </c>
      <c r="C32" s="10" t="s">
        <v>277</v>
      </c>
      <c r="D32" s="8">
        <v>0</v>
      </c>
      <c r="E32" s="10" t="s">
        <v>0</v>
      </c>
      <c r="F32" s="8">
        <v>5000</v>
      </c>
      <c r="G32" s="8">
        <v>8000</v>
      </c>
      <c r="H32" s="8">
        <v>15000</v>
      </c>
    </row>
    <row r="33" spans="1:8">
      <c r="A33" s="146" t="s">
        <v>34</v>
      </c>
      <c r="B33" s="6" t="s">
        <v>35</v>
      </c>
      <c r="C33" s="5" t="s">
        <v>277</v>
      </c>
      <c r="D33" s="1">
        <v>1353500</v>
      </c>
      <c r="E33" s="5">
        <v>11</v>
      </c>
      <c r="F33" s="1">
        <f>F34+F35+F36+F37+F38+F39+F40+F41+F42</f>
        <v>816400</v>
      </c>
      <c r="G33" s="1">
        <f>G34+G35+G36+G37+G38+G39+G40+G41+G42</f>
        <v>914000</v>
      </c>
      <c r="H33" s="1">
        <f>H34+H35+H36+H37+H38+H39+H40+H41+H42</f>
        <v>939000</v>
      </c>
    </row>
    <row r="34" spans="1:8">
      <c r="A34" s="147" t="s">
        <v>36</v>
      </c>
      <c r="B34" s="7" t="s">
        <v>37</v>
      </c>
      <c r="C34" s="10" t="s">
        <v>277</v>
      </c>
      <c r="D34" s="8">
        <v>100000</v>
      </c>
      <c r="E34" s="10">
        <v>11</v>
      </c>
      <c r="F34" s="8">
        <v>80000</v>
      </c>
      <c r="G34" s="8">
        <v>80000</v>
      </c>
      <c r="H34" s="8">
        <v>80000</v>
      </c>
    </row>
    <row r="35" spans="1:8">
      <c r="A35" s="147" t="s">
        <v>38</v>
      </c>
      <c r="B35" s="7" t="s">
        <v>39</v>
      </c>
      <c r="C35" s="10" t="s">
        <v>277</v>
      </c>
      <c r="D35" s="8">
        <v>32000</v>
      </c>
      <c r="E35" s="10">
        <v>11</v>
      </c>
      <c r="F35" s="8">
        <v>20000</v>
      </c>
      <c r="G35" s="8">
        <v>32000</v>
      </c>
      <c r="H35" s="8">
        <v>32000</v>
      </c>
    </row>
    <row r="36" spans="1:8">
      <c r="A36" s="147" t="s">
        <v>40</v>
      </c>
      <c r="B36" s="7" t="s">
        <v>41</v>
      </c>
      <c r="C36" s="10" t="s">
        <v>277</v>
      </c>
      <c r="D36" s="8">
        <v>8500</v>
      </c>
      <c r="E36" s="10">
        <v>11</v>
      </c>
      <c r="F36" s="8">
        <v>5000</v>
      </c>
      <c r="G36" s="8">
        <v>5000</v>
      </c>
      <c r="H36" s="8">
        <v>10000</v>
      </c>
    </row>
    <row r="37" spans="1:8">
      <c r="A37" s="147" t="s">
        <v>42</v>
      </c>
      <c r="B37" s="7" t="s">
        <v>43</v>
      </c>
      <c r="C37" s="10" t="s">
        <v>277</v>
      </c>
      <c r="D37" s="8">
        <v>106000</v>
      </c>
      <c r="E37" s="10">
        <v>11</v>
      </c>
      <c r="F37" s="8">
        <v>70000</v>
      </c>
      <c r="G37" s="8">
        <v>80000</v>
      </c>
      <c r="H37" s="8">
        <v>80000</v>
      </c>
    </row>
    <row r="38" spans="1:8">
      <c r="A38" s="147" t="s">
        <v>44</v>
      </c>
      <c r="B38" s="7" t="s">
        <v>45</v>
      </c>
      <c r="C38" s="10" t="s">
        <v>277</v>
      </c>
      <c r="D38" s="8">
        <v>581000</v>
      </c>
      <c r="E38" s="10">
        <v>11</v>
      </c>
      <c r="F38" s="8">
        <v>358000</v>
      </c>
      <c r="G38" s="8">
        <v>390000</v>
      </c>
      <c r="H38" s="8">
        <v>390000</v>
      </c>
    </row>
    <row r="39" spans="1:8">
      <c r="A39" s="147" t="s">
        <v>46</v>
      </c>
      <c r="B39" s="7" t="s">
        <v>47</v>
      </c>
      <c r="C39" s="10" t="s">
        <v>277</v>
      </c>
      <c r="D39" s="8">
        <v>1000</v>
      </c>
      <c r="E39" s="10">
        <v>11</v>
      </c>
      <c r="F39" s="8">
        <v>11400</v>
      </c>
      <c r="G39" s="8">
        <v>2000</v>
      </c>
      <c r="H39" s="8">
        <v>2000</v>
      </c>
    </row>
    <row r="40" spans="1:8">
      <c r="A40" s="147" t="s">
        <v>48</v>
      </c>
      <c r="B40" s="7" t="s">
        <v>49</v>
      </c>
      <c r="C40" s="10" t="s">
        <v>277</v>
      </c>
      <c r="D40" s="8">
        <v>170000</v>
      </c>
      <c r="E40" s="10">
        <v>11</v>
      </c>
      <c r="F40" s="8">
        <v>57000</v>
      </c>
      <c r="G40" s="8">
        <v>80000</v>
      </c>
      <c r="H40" s="8">
        <v>100000</v>
      </c>
    </row>
    <row r="41" spans="1:8">
      <c r="A41" s="147" t="s">
        <v>50</v>
      </c>
      <c r="B41" s="7" t="s">
        <v>51</v>
      </c>
      <c r="C41" s="10" t="s">
        <v>277</v>
      </c>
      <c r="D41" s="8">
        <v>65000</v>
      </c>
      <c r="E41" s="10">
        <v>11</v>
      </c>
      <c r="F41" s="8">
        <v>75000</v>
      </c>
      <c r="G41" s="8">
        <v>85000</v>
      </c>
      <c r="H41" s="8">
        <v>85000</v>
      </c>
    </row>
    <row r="42" spans="1:8">
      <c r="A42" s="147" t="s">
        <v>52</v>
      </c>
      <c r="B42" s="7" t="s">
        <v>53</v>
      </c>
      <c r="C42" s="10" t="s">
        <v>277</v>
      </c>
      <c r="D42" s="8">
        <v>290000</v>
      </c>
      <c r="E42" s="10">
        <v>11</v>
      </c>
      <c r="F42" s="8">
        <v>140000</v>
      </c>
      <c r="G42" s="8">
        <v>160000</v>
      </c>
      <c r="H42" s="8">
        <v>160000</v>
      </c>
    </row>
    <row r="43" spans="1:8">
      <c r="A43" s="146" t="s">
        <v>57</v>
      </c>
      <c r="B43" s="6" t="s">
        <v>58</v>
      </c>
      <c r="C43" s="5" t="s">
        <v>277</v>
      </c>
      <c r="D43" s="1">
        <v>263400</v>
      </c>
      <c r="E43" s="5">
        <v>11</v>
      </c>
      <c r="F43" s="1">
        <f>F44+F45+F46+F47+F48+F49</f>
        <v>44900</v>
      </c>
      <c r="G43" s="1">
        <f>G44+G45+G46+G47+G48+G49</f>
        <v>129000</v>
      </c>
      <c r="H43" s="1">
        <f>H44+H45+H46+H47+H48+H49</f>
        <v>139000</v>
      </c>
    </row>
    <row r="44" spans="1:8">
      <c r="A44" s="147" t="s">
        <v>59</v>
      </c>
      <c r="B44" s="7" t="s">
        <v>60</v>
      </c>
      <c r="C44" s="10" t="s">
        <v>277</v>
      </c>
      <c r="D44" s="8">
        <v>245600</v>
      </c>
      <c r="E44" s="10">
        <v>11</v>
      </c>
      <c r="F44" s="8">
        <v>27000</v>
      </c>
      <c r="G44" s="8">
        <v>100000</v>
      </c>
      <c r="H44" s="8">
        <v>100000</v>
      </c>
    </row>
    <row r="45" spans="1:8">
      <c r="A45" s="147" t="s">
        <v>61</v>
      </c>
      <c r="B45" s="7" t="s">
        <v>62</v>
      </c>
      <c r="C45" s="10" t="s">
        <v>277</v>
      </c>
      <c r="D45" s="8">
        <v>5800</v>
      </c>
      <c r="E45" s="10">
        <v>11</v>
      </c>
      <c r="F45" s="8">
        <v>4300</v>
      </c>
      <c r="G45" s="8">
        <v>5000</v>
      </c>
      <c r="H45" s="8">
        <v>5000</v>
      </c>
    </row>
    <row r="46" spans="1:8">
      <c r="A46" s="147" t="s">
        <v>63</v>
      </c>
      <c r="B46" s="7" t="s">
        <v>64</v>
      </c>
      <c r="C46" s="10" t="s">
        <v>277</v>
      </c>
      <c r="D46" s="8">
        <v>1000</v>
      </c>
      <c r="E46" s="10">
        <v>11</v>
      </c>
      <c r="F46" s="8">
        <v>1000</v>
      </c>
      <c r="G46" s="8">
        <v>1000</v>
      </c>
      <c r="H46" s="8">
        <v>6000</v>
      </c>
    </row>
    <row r="47" spans="1:8">
      <c r="A47" s="147" t="s">
        <v>65</v>
      </c>
      <c r="B47" s="7" t="s">
        <v>66</v>
      </c>
      <c r="C47" s="10" t="s">
        <v>277</v>
      </c>
      <c r="D47" s="8">
        <v>400</v>
      </c>
      <c r="E47" s="10">
        <v>11</v>
      </c>
      <c r="F47" s="8">
        <v>600</v>
      </c>
      <c r="G47" s="8">
        <v>1000</v>
      </c>
      <c r="H47" s="8">
        <v>2000</v>
      </c>
    </row>
    <row r="48" spans="1:8">
      <c r="A48" s="147" t="s">
        <v>67</v>
      </c>
      <c r="B48" s="7" t="s">
        <v>68</v>
      </c>
      <c r="C48" s="10" t="s">
        <v>277</v>
      </c>
      <c r="D48" s="8">
        <v>0</v>
      </c>
      <c r="E48" s="10" t="s">
        <v>0</v>
      </c>
      <c r="F48" s="8">
        <v>10000</v>
      </c>
      <c r="G48" s="8">
        <v>12000</v>
      </c>
      <c r="H48" s="8">
        <v>16000</v>
      </c>
    </row>
    <row r="49" spans="1:8">
      <c r="A49" s="147" t="s">
        <v>69</v>
      </c>
      <c r="B49" s="7" t="s">
        <v>58</v>
      </c>
      <c r="C49" s="10" t="s">
        <v>277</v>
      </c>
      <c r="D49" s="8">
        <v>10600</v>
      </c>
      <c r="E49" s="10">
        <v>11</v>
      </c>
      <c r="F49" s="8">
        <v>2000</v>
      </c>
      <c r="G49" s="8">
        <v>10000</v>
      </c>
      <c r="H49" s="8">
        <v>10000</v>
      </c>
    </row>
    <row r="50" spans="1:8">
      <c r="A50" s="146" t="s">
        <v>70</v>
      </c>
      <c r="B50" s="6" t="s">
        <v>71</v>
      </c>
      <c r="C50" s="5" t="s">
        <v>277</v>
      </c>
      <c r="D50" s="1">
        <v>5500</v>
      </c>
      <c r="E50" s="5">
        <v>11</v>
      </c>
      <c r="F50" s="1">
        <f>F51+F52+F53</f>
        <v>3500</v>
      </c>
      <c r="G50" s="1">
        <f>G51+G52+G53</f>
        <v>4000</v>
      </c>
      <c r="H50" s="1">
        <f>H51+H52+H53</f>
        <v>7000</v>
      </c>
    </row>
    <row r="51" spans="1:8">
      <c r="A51" s="147" t="s">
        <v>72</v>
      </c>
      <c r="B51" s="7" t="s">
        <v>73</v>
      </c>
      <c r="C51" s="10" t="s">
        <v>277</v>
      </c>
      <c r="D51" s="8">
        <v>3600</v>
      </c>
      <c r="E51" s="10">
        <v>11</v>
      </c>
      <c r="F51" s="8">
        <v>2000</v>
      </c>
      <c r="G51" s="8">
        <v>2000</v>
      </c>
      <c r="H51" s="8">
        <v>3000</v>
      </c>
    </row>
    <row r="52" spans="1:8">
      <c r="A52" s="147" t="s">
        <v>74</v>
      </c>
      <c r="B52" s="7" t="s">
        <v>75</v>
      </c>
      <c r="C52" s="10" t="s">
        <v>277</v>
      </c>
      <c r="D52" s="8">
        <v>1400</v>
      </c>
      <c r="E52" s="10">
        <v>11</v>
      </c>
      <c r="F52" s="8">
        <v>1000</v>
      </c>
      <c r="G52" s="8">
        <v>1000</v>
      </c>
      <c r="H52" s="8">
        <v>3000</v>
      </c>
    </row>
    <row r="53" spans="1:8">
      <c r="A53" s="147" t="s">
        <v>76</v>
      </c>
      <c r="B53" s="7" t="s">
        <v>77</v>
      </c>
      <c r="C53" s="10" t="s">
        <v>277</v>
      </c>
      <c r="D53" s="8">
        <v>500</v>
      </c>
      <c r="E53" s="10">
        <v>11</v>
      </c>
      <c r="F53" s="8">
        <v>500</v>
      </c>
      <c r="G53" s="8">
        <v>1000</v>
      </c>
      <c r="H53" s="8">
        <v>1000</v>
      </c>
    </row>
    <row r="54" spans="1:8">
      <c r="A54" s="146" t="s">
        <v>88</v>
      </c>
      <c r="B54" s="6" t="s">
        <v>89</v>
      </c>
      <c r="C54" s="5" t="s">
        <v>277</v>
      </c>
      <c r="D54" s="1">
        <v>17000</v>
      </c>
      <c r="E54" s="5">
        <v>11</v>
      </c>
      <c r="F54" s="1">
        <f>F55+F56+F57</f>
        <v>13500</v>
      </c>
      <c r="G54" s="1">
        <f t="shared" ref="G54:H54" si="4">G55+G56+G57</f>
        <v>21000</v>
      </c>
      <c r="H54" s="1">
        <f t="shared" si="4"/>
        <v>41000</v>
      </c>
    </row>
    <row r="55" spans="1:8">
      <c r="A55" s="147" t="s">
        <v>90</v>
      </c>
      <c r="B55" s="7" t="s">
        <v>91</v>
      </c>
      <c r="C55" s="10" t="s">
        <v>277</v>
      </c>
      <c r="D55" s="8">
        <v>16500</v>
      </c>
      <c r="E55" s="10">
        <v>11</v>
      </c>
      <c r="F55" s="8">
        <v>12000</v>
      </c>
      <c r="G55" s="8">
        <v>15000</v>
      </c>
      <c r="H55" s="8">
        <v>35000</v>
      </c>
    </row>
    <row r="56" spans="1:8">
      <c r="A56" s="147" t="s">
        <v>92</v>
      </c>
      <c r="B56" s="7" t="s">
        <v>93</v>
      </c>
      <c r="C56" s="10" t="s">
        <v>277</v>
      </c>
      <c r="D56" s="8">
        <v>500</v>
      </c>
      <c r="E56" s="10">
        <v>11</v>
      </c>
      <c r="F56" s="8">
        <v>500</v>
      </c>
      <c r="G56" s="8">
        <v>1000</v>
      </c>
      <c r="H56" s="8">
        <v>1000</v>
      </c>
    </row>
    <row r="57" spans="1:8" s="95" customFormat="1">
      <c r="A57" s="147">
        <v>4225</v>
      </c>
      <c r="B57" s="7" t="s">
        <v>97</v>
      </c>
      <c r="C57" s="10" t="s">
        <v>277</v>
      </c>
      <c r="D57" s="8">
        <v>0</v>
      </c>
      <c r="E57" s="10" t="s">
        <v>0</v>
      </c>
      <c r="F57" s="8">
        <v>1000</v>
      </c>
      <c r="G57" s="8">
        <v>5000</v>
      </c>
      <c r="H57" s="8">
        <v>5000</v>
      </c>
    </row>
    <row r="58" spans="1:8">
      <c r="A58" s="145" t="s">
        <v>156</v>
      </c>
      <c r="B58" s="11" t="s">
        <v>87</v>
      </c>
      <c r="C58" s="13"/>
      <c r="D58" s="12">
        <v>6000</v>
      </c>
      <c r="E58" s="13">
        <v>11</v>
      </c>
      <c r="F58" s="12">
        <f>F59+F61</f>
        <v>6000</v>
      </c>
      <c r="G58" s="12">
        <f>G59+G61</f>
        <v>12000</v>
      </c>
      <c r="H58" s="12">
        <f>H59+H61</f>
        <v>55000</v>
      </c>
    </row>
    <row r="59" spans="1:8">
      <c r="A59" s="146" t="s">
        <v>83</v>
      </c>
      <c r="B59" s="6" t="s">
        <v>84</v>
      </c>
      <c r="C59" s="5" t="s">
        <v>277</v>
      </c>
      <c r="D59" s="1">
        <v>1000</v>
      </c>
      <c r="E59" s="5">
        <v>11</v>
      </c>
      <c r="F59" s="1">
        <f>F60</f>
        <v>1000</v>
      </c>
      <c r="G59" s="1">
        <f>G60</f>
        <v>2000</v>
      </c>
      <c r="H59" s="1">
        <f>H60</f>
        <v>5000</v>
      </c>
    </row>
    <row r="60" spans="1:8">
      <c r="A60" s="147" t="s">
        <v>85</v>
      </c>
      <c r="B60" s="7" t="s">
        <v>86</v>
      </c>
      <c r="C60" s="10" t="s">
        <v>277</v>
      </c>
      <c r="D60" s="8">
        <v>1000</v>
      </c>
      <c r="E60" s="10">
        <v>11</v>
      </c>
      <c r="F60" s="8">
        <v>1000</v>
      </c>
      <c r="G60" s="8">
        <v>2000</v>
      </c>
      <c r="H60" s="8">
        <v>5000</v>
      </c>
    </row>
    <row r="61" spans="1:8">
      <c r="A61" s="146" t="s">
        <v>140</v>
      </c>
      <c r="B61" s="6" t="s">
        <v>141</v>
      </c>
      <c r="C61" s="5" t="s">
        <v>277</v>
      </c>
      <c r="D61" s="1">
        <v>5000</v>
      </c>
      <c r="E61" s="5">
        <v>11</v>
      </c>
      <c r="F61" s="1">
        <f>F62</f>
        <v>5000</v>
      </c>
      <c r="G61" s="1">
        <f>G62</f>
        <v>10000</v>
      </c>
      <c r="H61" s="1">
        <f>H62</f>
        <v>50000</v>
      </c>
    </row>
    <row r="62" spans="1:8">
      <c r="A62" s="147" t="s">
        <v>142</v>
      </c>
      <c r="B62" s="7" t="s">
        <v>143</v>
      </c>
      <c r="C62" s="10" t="s">
        <v>277</v>
      </c>
      <c r="D62" s="8">
        <v>5000</v>
      </c>
      <c r="E62" s="10">
        <v>11</v>
      </c>
      <c r="F62" s="8">
        <v>5000</v>
      </c>
      <c r="G62" s="8">
        <v>10000</v>
      </c>
      <c r="H62" s="8">
        <v>50000</v>
      </c>
    </row>
    <row r="63" spans="1:8">
      <c r="A63" s="145" t="s">
        <v>157</v>
      </c>
      <c r="B63" s="11" t="s">
        <v>98</v>
      </c>
      <c r="C63" s="13"/>
      <c r="D63" s="12">
        <v>322000</v>
      </c>
      <c r="E63" s="13">
        <v>11</v>
      </c>
      <c r="F63" s="12">
        <f t="shared" ref="F63:H64" si="5">F64</f>
        <v>333000</v>
      </c>
      <c r="G63" s="12">
        <f t="shared" si="5"/>
        <v>508000</v>
      </c>
      <c r="H63" s="12">
        <f t="shared" si="5"/>
        <v>380000</v>
      </c>
    </row>
    <row r="64" spans="1:8">
      <c r="A64" s="146" t="s">
        <v>34</v>
      </c>
      <c r="B64" s="6" t="s">
        <v>35</v>
      </c>
      <c r="C64" s="5" t="s">
        <v>277</v>
      </c>
      <c r="D64" s="1">
        <v>322000</v>
      </c>
      <c r="E64" s="5">
        <v>11</v>
      </c>
      <c r="F64" s="1">
        <f t="shared" si="5"/>
        <v>333000</v>
      </c>
      <c r="G64" s="1">
        <f t="shared" si="5"/>
        <v>508000</v>
      </c>
      <c r="H64" s="1">
        <f t="shared" si="5"/>
        <v>380000</v>
      </c>
    </row>
    <row r="65" spans="1:8">
      <c r="A65" s="147" t="s">
        <v>44</v>
      </c>
      <c r="B65" s="7" t="s">
        <v>45</v>
      </c>
      <c r="C65" s="10" t="s">
        <v>277</v>
      </c>
      <c r="D65" s="8">
        <v>322000</v>
      </c>
      <c r="E65" s="10">
        <v>11</v>
      </c>
      <c r="F65" s="8">
        <v>333000</v>
      </c>
      <c r="G65" s="8">
        <v>508000</v>
      </c>
      <c r="H65" s="8">
        <v>380000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&amp;CA O P T&amp;R&amp;P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13"/>
  <sheetViews>
    <sheetView zoomScaleNormal="100" zoomScaleSheetLayoutView="100" workbookViewId="0">
      <pane ySplit="12" topLeftCell="A13" activePane="bottomLeft" state="frozen"/>
      <selection pane="bottomLeft" activeCell="A3" sqref="A3:C11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3.5703125" customWidth="1"/>
    <col min="10" max="10" width="14.42578125" customWidth="1"/>
    <col min="11" max="11" width="13.14062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362</v>
      </c>
      <c r="G1" s="170" t="s">
        <v>360</v>
      </c>
      <c r="H1" s="170" t="s">
        <v>361</v>
      </c>
    </row>
    <row r="2" spans="1:11" ht="25.5" customHeight="1">
      <c r="A2" s="172" t="s">
        <v>158</v>
      </c>
      <c r="B2" s="173" t="s">
        <v>159</v>
      </c>
      <c r="C2" s="174"/>
      <c r="D2" s="175">
        <f>SUM(D13+D57+D65+D76+D87)</f>
        <v>16060412</v>
      </c>
      <c r="E2" s="174"/>
      <c r="F2" s="175">
        <f>F13+F57+F65+F76+F87+F98+F109</f>
        <v>12500000</v>
      </c>
      <c r="G2" s="175">
        <f>G13+G57+G65+G76+G87+G98+G109</f>
        <v>13000000</v>
      </c>
      <c r="H2" s="175">
        <f>H13+H57+H65+H76+H87+H98+H109</f>
        <v>13000000</v>
      </c>
    </row>
    <row r="3" spans="1:11" ht="15" customHeight="1">
      <c r="A3" s="280"/>
      <c r="B3" s="280"/>
      <c r="C3" s="281"/>
      <c r="D3" s="35">
        <v>16060412</v>
      </c>
      <c r="E3" s="205">
        <v>11</v>
      </c>
      <c r="F3" s="35">
        <f>F13+F57+F65+F76+F87+F98+F109</f>
        <v>12500000</v>
      </c>
      <c r="G3" s="35">
        <f t="shared" ref="G3:H3" si="0">G13+G57+G65+G76+G87+G98+G109</f>
        <v>13000000</v>
      </c>
      <c r="H3" s="35">
        <f t="shared" si="0"/>
        <v>13000000</v>
      </c>
      <c r="I3" s="41">
        <f>F3+F4+F6+F7+F8+F9+F10+F11</f>
        <v>12500000</v>
      </c>
      <c r="J3" s="41">
        <f t="shared" ref="J3:K3" si="1">G3+G4+G6+G7+G8+G9+G10+G11</f>
        <v>13000000</v>
      </c>
      <c r="K3" s="41">
        <f t="shared" si="1"/>
        <v>13000000</v>
      </c>
    </row>
    <row r="4" spans="1:11">
      <c r="A4" s="282"/>
      <c r="B4" s="282"/>
      <c r="C4" s="283"/>
      <c r="D4" s="35">
        <f>D225+D235+D238+D240+D242+D244+D246+D248+D251+D254+D263+D266+D268+D271+D275+D278+D280+D291+D293+D295+D298+D307+D311+D313+D316+D319+D324+D327+D329</f>
        <v>0</v>
      </c>
      <c r="E4" s="34">
        <v>12</v>
      </c>
      <c r="F4" s="35">
        <v>0</v>
      </c>
      <c r="G4" s="35">
        <v>0</v>
      </c>
      <c r="H4" s="35">
        <v>0</v>
      </c>
      <c r="I4" s="95"/>
      <c r="J4" s="95"/>
      <c r="K4" s="95"/>
    </row>
    <row r="5" spans="1:11">
      <c r="A5" s="282"/>
      <c r="B5" s="282"/>
      <c r="C5" s="283"/>
      <c r="D5" s="51">
        <f>D3+D4</f>
        <v>16060412</v>
      </c>
      <c r="E5" s="52" t="s">
        <v>328</v>
      </c>
      <c r="F5" s="51">
        <f>F3+F4</f>
        <v>12500000</v>
      </c>
      <c r="G5" s="51">
        <f>G3+G4</f>
        <v>13000000</v>
      </c>
      <c r="H5" s="51">
        <f t="shared" ref="H5" si="2">H3+H4</f>
        <v>13000000</v>
      </c>
      <c r="I5" s="95"/>
      <c r="J5" s="95"/>
      <c r="K5" s="95"/>
    </row>
    <row r="6" spans="1:11">
      <c r="A6" s="282"/>
      <c r="B6" s="282"/>
      <c r="C6" s="283"/>
      <c r="D6" s="35">
        <v>0</v>
      </c>
      <c r="E6" s="34" t="s">
        <v>261</v>
      </c>
      <c r="F6" s="35">
        <v>0</v>
      </c>
      <c r="G6" s="35">
        <v>0</v>
      </c>
      <c r="H6" s="35">
        <v>0</v>
      </c>
      <c r="I6" s="95"/>
      <c r="J6" s="95"/>
      <c r="K6" s="95"/>
    </row>
    <row r="7" spans="1:11">
      <c r="A7" s="282"/>
      <c r="B7" s="282"/>
      <c r="C7" s="283"/>
      <c r="D7" s="35">
        <v>0</v>
      </c>
      <c r="E7" s="34" t="s">
        <v>339</v>
      </c>
      <c r="F7" s="35">
        <v>0</v>
      </c>
      <c r="G7" s="35">
        <v>0</v>
      </c>
      <c r="H7" s="35">
        <v>0</v>
      </c>
      <c r="I7" s="95"/>
      <c r="J7" s="95"/>
      <c r="K7" s="95"/>
    </row>
    <row r="8" spans="1:11">
      <c r="A8" s="282"/>
      <c r="B8" s="282"/>
      <c r="C8" s="283"/>
      <c r="D8" s="35">
        <f>D159</f>
        <v>0</v>
      </c>
      <c r="E8" s="34" t="s">
        <v>320</v>
      </c>
      <c r="F8" s="35">
        <v>0</v>
      </c>
      <c r="G8" s="35">
        <v>0</v>
      </c>
      <c r="H8" s="35">
        <v>0</v>
      </c>
      <c r="I8" s="95"/>
      <c r="J8" s="95"/>
      <c r="K8" s="95"/>
    </row>
    <row r="9" spans="1:11">
      <c r="A9" s="282"/>
      <c r="B9" s="282"/>
      <c r="C9" s="283"/>
      <c r="D9" s="35">
        <f>D155</f>
        <v>0</v>
      </c>
      <c r="E9" s="34" t="s">
        <v>325</v>
      </c>
      <c r="F9" s="35">
        <v>0</v>
      </c>
      <c r="G9" s="35">
        <v>0</v>
      </c>
      <c r="H9" s="35">
        <v>0</v>
      </c>
      <c r="I9" s="95"/>
      <c r="J9" s="95"/>
      <c r="K9" s="95"/>
    </row>
    <row r="10" spans="1:11">
      <c r="A10" s="282"/>
      <c r="B10" s="282"/>
      <c r="C10" s="283"/>
      <c r="D10" s="35">
        <f>D264+D267+D269+D272+D276+D279+D281+D292+D294+D296+D299+D301+D302+D304+D305+D308+D312+D314+D317+D320</f>
        <v>0</v>
      </c>
      <c r="E10" s="34" t="s">
        <v>282</v>
      </c>
      <c r="F10" s="35">
        <v>0</v>
      </c>
      <c r="G10" s="35">
        <v>0</v>
      </c>
      <c r="H10" s="35">
        <v>0</v>
      </c>
      <c r="I10" s="95"/>
      <c r="J10" s="95"/>
      <c r="K10" s="95"/>
    </row>
    <row r="11" spans="1:11">
      <c r="A11" s="292"/>
      <c r="B11" s="292"/>
      <c r="C11" s="293"/>
      <c r="D11" s="35">
        <f>D257</f>
        <v>0</v>
      </c>
      <c r="E11" s="34" t="s">
        <v>395</v>
      </c>
      <c r="F11" s="35">
        <v>0</v>
      </c>
      <c r="G11" s="35">
        <v>0</v>
      </c>
      <c r="H11" s="35">
        <f>H257</f>
        <v>0</v>
      </c>
      <c r="I11" s="95"/>
      <c r="J11" s="95"/>
      <c r="K11" s="95"/>
    </row>
    <row r="12" spans="1:11">
      <c r="A12" s="290" t="s">
        <v>363</v>
      </c>
      <c r="B12" s="291"/>
      <c r="C12" s="291"/>
      <c r="D12" s="291"/>
      <c r="E12" s="291"/>
      <c r="F12" s="291"/>
      <c r="G12" s="291"/>
      <c r="H12" s="291"/>
    </row>
    <row r="13" spans="1:11">
      <c r="A13" s="151" t="s">
        <v>160</v>
      </c>
      <c r="B13" s="42" t="s">
        <v>406</v>
      </c>
      <c r="C13" s="43"/>
      <c r="D13" s="44">
        <f>SUM(D14+D18+D20+D23+D28+D33+D43+D49+D55)</f>
        <v>12622368</v>
      </c>
      <c r="E13" s="43" t="s">
        <v>0</v>
      </c>
      <c r="F13" s="44">
        <f>F14+F18+F20+F23+F28+F33+F43+F49+F55+F53</f>
        <v>10595000</v>
      </c>
      <c r="G13" s="44">
        <f t="shared" ref="G13:H13" si="3">G14+G18+G20+G23+G28+G33+G43+G49+G55+G53</f>
        <v>10655000</v>
      </c>
      <c r="H13" s="44">
        <f t="shared" si="3"/>
        <v>10595000</v>
      </c>
    </row>
    <row r="14" spans="1:11">
      <c r="A14" s="152" t="s">
        <v>1</v>
      </c>
      <c r="B14" s="27" t="s">
        <v>2</v>
      </c>
      <c r="C14" s="26" t="s">
        <v>272</v>
      </c>
      <c r="D14" s="25">
        <f>SUM(D15:D17)</f>
        <v>6228894</v>
      </c>
      <c r="E14" s="26" t="s">
        <v>0</v>
      </c>
      <c r="F14" s="25">
        <f>F15+F16+F17</f>
        <v>6616000</v>
      </c>
      <c r="G14" s="25">
        <f>G15+G16+G17</f>
        <v>6616000</v>
      </c>
      <c r="H14" s="25">
        <f>H15+H16+H17</f>
        <v>6616000</v>
      </c>
    </row>
    <row r="15" spans="1:11">
      <c r="A15" s="153" t="s">
        <v>3</v>
      </c>
      <c r="B15" s="28" t="s">
        <v>4</v>
      </c>
      <c r="C15" s="30" t="s">
        <v>272</v>
      </c>
      <c r="D15" s="29">
        <v>6139859</v>
      </c>
      <c r="E15" s="30" t="s">
        <v>0</v>
      </c>
      <c r="F15" s="29">
        <v>6600000</v>
      </c>
      <c r="G15" s="29">
        <v>6600000</v>
      </c>
      <c r="H15" s="29">
        <v>6600000</v>
      </c>
      <c r="K15" s="95"/>
    </row>
    <row r="16" spans="1:11">
      <c r="A16" s="153" t="s">
        <v>149</v>
      </c>
      <c r="B16" s="28" t="s">
        <v>150</v>
      </c>
      <c r="C16" s="30" t="s">
        <v>272</v>
      </c>
      <c r="D16" s="29">
        <v>79035</v>
      </c>
      <c r="E16" s="30" t="s">
        <v>0</v>
      </c>
      <c r="F16" s="29">
        <v>16000</v>
      </c>
      <c r="G16" s="29">
        <v>16000</v>
      </c>
      <c r="H16" s="29">
        <v>16000</v>
      </c>
    </row>
    <row r="17" spans="1:8">
      <c r="A17" s="153" t="s">
        <v>5</v>
      </c>
      <c r="B17" s="28" t="s">
        <v>6</v>
      </c>
      <c r="C17" s="30" t="s">
        <v>272</v>
      </c>
      <c r="D17" s="29">
        <v>10000</v>
      </c>
      <c r="E17" s="30" t="s">
        <v>0</v>
      </c>
      <c r="F17" s="29">
        <v>0</v>
      </c>
      <c r="G17" s="29">
        <v>0</v>
      </c>
      <c r="H17" s="29">
        <v>0</v>
      </c>
    </row>
    <row r="18" spans="1:8">
      <c r="A18" s="152" t="s">
        <v>7</v>
      </c>
      <c r="B18" s="27" t="s">
        <v>8</v>
      </c>
      <c r="C18" s="26" t="s">
        <v>272</v>
      </c>
      <c r="D18" s="25">
        <f>SUM(D19)</f>
        <v>104750</v>
      </c>
      <c r="E18" s="26" t="s">
        <v>0</v>
      </c>
      <c r="F18" s="25">
        <f t="shared" ref="F18:H18" si="4">SUM(F19)</f>
        <v>47500</v>
      </c>
      <c r="G18" s="25">
        <f t="shared" si="4"/>
        <v>47500</v>
      </c>
      <c r="H18" s="25">
        <f t="shared" si="4"/>
        <v>47500</v>
      </c>
    </row>
    <row r="19" spans="1:8">
      <c r="A19" s="153" t="s">
        <v>9</v>
      </c>
      <c r="B19" s="28" t="s">
        <v>8</v>
      </c>
      <c r="C19" s="30" t="s">
        <v>272</v>
      </c>
      <c r="D19" s="29">
        <v>104750</v>
      </c>
      <c r="E19" s="30" t="s">
        <v>0</v>
      </c>
      <c r="F19" s="29">
        <v>47500</v>
      </c>
      <c r="G19" s="29">
        <v>47500</v>
      </c>
      <c r="H19" s="29">
        <v>47500</v>
      </c>
    </row>
    <row r="20" spans="1:8">
      <c r="A20" s="152" t="s">
        <v>10</v>
      </c>
      <c r="B20" s="27" t="s">
        <v>11</v>
      </c>
      <c r="C20" s="26" t="s">
        <v>272</v>
      </c>
      <c r="D20" s="25">
        <f>SUM(D21:D22)</f>
        <v>1033099</v>
      </c>
      <c r="E20" s="26" t="s">
        <v>0</v>
      </c>
      <c r="F20" s="25">
        <f>F21+F22</f>
        <v>1120000</v>
      </c>
      <c r="G20" s="25">
        <f>G21+G22</f>
        <v>1120000</v>
      </c>
      <c r="H20" s="25">
        <f>H21+H22</f>
        <v>1120000</v>
      </c>
    </row>
    <row r="21" spans="1:8">
      <c r="A21" s="153" t="s">
        <v>12</v>
      </c>
      <c r="B21" s="28" t="s">
        <v>13</v>
      </c>
      <c r="C21" s="30" t="s">
        <v>272</v>
      </c>
      <c r="D21" s="29">
        <v>923928</v>
      </c>
      <c r="E21" s="30" t="s">
        <v>0</v>
      </c>
      <c r="F21" s="29">
        <v>1000000</v>
      </c>
      <c r="G21" s="29">
        <v>1000000</v>
      </c>
      <c r="H21" s="29">
        <v>1000000</v>
      </c>
    </row>
    <row r="22" spans="1:8">
      <c r="A22" s="153" t="s">
        <v>14</v>
      </c>
      <c r="B22" s="28" t="s">
        <v>15</v>
      </c>
      <c r="C22" s="30" t="s">
        <v>272</v>
      </c>
      <c r="D22" s="29">
        <v>109171</v>
      </c>
      <c r="E22" s="30" t="s">
        <v>0</v>
      </c>
      <c r="F22" s="29">
        <v>120000</v>
      </c>
      <c r="G22" s="29">
        <v>120000</v>
      </c>
      <c r="H22" s="29">
        <v>120000</v>
      </c>
    </row>
    <row r="23" spans="1:8">
      <c r="A23" s="152" t="s">
        <v>16</v>
      </c>
      <c r="B23" s="27" t="s">
        <v>17</v>
      </c>
      <c r="C23" s="26" t="s">
        <v>272</v>
      </c>
      <c r="D23" s="25">
        <f>SUM(D24:D27)</f>
        <v>777781</v>
      </c>
      <c r="E23" s="26" t="s">
        <v>0</v>
      </c>
      <c r="F23" s="25">
        <f>F24+F25+F26+F27</f>
        <v>275000</v>
      </c>
      <c r="G23" s="25">
        <f>G24+G25+G26+G27</f>
        <v>275000</v>
      </c>
      <c r="H23" s="25">
        <f>H24+H25+H26+H27</f>
        <v>275000</v>
      </c>
    </row>
    <row r="24" spans="1:8">
      <c r="A24" s="153" t="s">
        <v>18</v>
      </c>
      <c r="B24" s="28" t="s">
        <v>19</v>
      </c>
      <c r="C24" s="30" t="s">
        <v>272</v>
      </c>
      <c r="D24" s="29">
        <v>480162</v>
      </c>
      <c r="E24" s="30" t="s">
        <v>0</v>
      </c>
      <c r="F24" s="29">
        <v>130000</v>
      </c>
      <c r="G24" s="29">
        <v>130000</v>
      </c>
      <c r="H24" s="29">
        <v>130000</v>
      </c>
    </row>
    <row r="25" spans="1:8">
      <c r="A25" s="153" t="s">
        <v>20</v>
      </c>
      <c r="B25" s="28" t="s">
        <v>21</v>
      </c>
      <c r="C25" s="30" t="s">
        <v>272</v>
      </c>
      <c r="D25" s="29">
        <v>187734</v>
      </c>
      <c r="E25" s="30" t="s">
        <v>0</v>
      </c>
      <c r="F25" s="29">
        <v>130000</v>
      </c>
      <c r="G25" s="29">
        <v>130000</v>
      </c>
      <c r="H25" s="29">
        <v>130000</v>
      </c>
    </row>
    <row r="26" spans="1:8">
      <c r="A26" s="153" t="s">
        <v>22</v>
      </c>
      <c r="B26" s="28" t="s">
        <v>23</v>
      </c>
      <c r="C26" s="30" t="s">
        <v>272</v>
      </c>
      <c r="D26" s="29">
        <v>99885</v>
      </c>
      <c r="E26" s="30" t="s">
        <v>0</v>
      </c>
      <c r="F26" s="29">
        <v>15000</v>
      </c>
      <c r="G26" s="29">
        <v>15000</v>
      </c>
      <c r="H26" s="29">
        <v>15000</v>
      </c>
    </row>
    <row r="27" spans="1:8">
      <c r="A27" s="153" t="s">
        <v>161</v>
      </c>
      <c r="B27" s="28" t="s">
        <v>162</v>
      </c>
      <c r="C27" s="30" t="s">
        <v>272</v>
      </c>
      <c r="D27" s="29">
        <v>10000</v>
      </c>
      <c r="E27" s="30" t="s">
        <v>0</v>
      </c>
      <c r="F27" s="29">
        <v>0</v>
      </c>
      <c r="G27" s="29">
        <v>0</v>
      </c>
      <c r="H27" s="29">
        <v>0</v>
      </c>
    </row>
    <row r="28" spans="1:8">
      <c r="A28" s="152" t="s">
        <v>24</v>
      </c>
      <c r="B28" s="27" t="s">
        <v>25</v>
      </c>
      <c r="C28" s="26" t="s">
        <v>272</v>
      </c>
      <c r="D28" s="25">
        <f>SUM(D29:D32)</f>
        <v>436479</v>
      </c>
      <c r="E28" s="26" t="s">
        <v>0</v>
      </c>
      <c r="F28" s="25">
        <f>F29+F30+F31+F32</f>
        <v>343500</v>
      </c>
      <c r="G28" s="25">
        <f>G29+G30+G31+G32</f>
        <v>343500</v>
      </c>
      <c r="H28" s="25">
        <f>H29+H30+H31+H32</f>
        <v>343500</v>
      </c>
    </row>
    <row r="29" spans="1:8">
      <c r="A29" s="153" t="s">
        <v>26</v>
      </c>
      <c r="B29" s="28" t="s">
        <v>27</v>
      </c>
      <c r="C29" s="30" t="s">
        <v>272</v>
      </c>
      <c r="D29" s="29">
        <v>41649</v>
      </c>
      <c r="E29" s="30" t="s">
        <v>0</v>
      </c>
      <c r="F29" s="29">
        <v>38000</v>
      </c>
      <c r="G29" s="29">
        <v>38000</v>
      </c>
      <c r="H29" s="29">
        <v>38000</v>
      </c>
    </row>
    <row r="30" spans="1:8">
      <c r="A30" s="153" t="s">
        <v>28</v>
      </c>
      <c r="B30" s="28" t="s">
        <v>29</v>
      </c>
      <c r="C30" s="30" t="s">
        <v>272</v>
      </c>
      <c r="D30" s="29">
        <v>346910</v>
      </c>
      <c r="E30" s="30" t="s">
        <v>0</v>
      </c>
      <c r="F30" s="29">
        <v>300000</v>
      </c>
      <c r="G30" s="29">
        <v>300000</v>
      </c>
      <c r="H30" s="29">
        <v>300000</v>
      </c>
    </row>
    <row r="31" spans="1:8">
      <c r="A31" s="153" t="s">
        <v>30</v>
      </c>
      <c r="B31" s="28" t="s">
        <v>31</v>
      </c>
      <c r="C31" s="30" t="s">
        <v>272</v>
      </c>
      <c r="D31" s="29">
        <v>9920</v>
      </c>
      <c r="E31" s="30" t="s">
        <v>0</v>
      </c>
      <c r="F31" s="29">
        <v>500</v>
      </c>
      <c r="G31" s="29">
        <v>500</v>
      </c>
      <c r="H31" s="29">
        <v>500</v>
      </c>
    </row>
    <row r="32" spans="1:8">
      <c r="A32" s="153" t="s">
        <v>32</v>
      </c>
      <c r="B32" s="28" t="s">
        <v>33</v>
      </c>
      <c r="C32" s="30" t="s">
        <v>272</v>
      </c>
      <c r="D32" s="29">
        <v>38000</v>
      </c>
      <c r="E32" s="30" t="s">
        <v>0</v>
      </c>
      <c r="F32" s="29">
        <v>5000</v>
      </c>
      <c r="G32" s="29">
        <v>5000</v>
      </c>
      <c r="H32" s="29">
        <v>5000</v>
      </c>
    </row>
    <row r="33" spans="1:8">
      <c r="A33" s="152" t="s">
        <v>34</v>
      </c>
      <c r="B33" s="27" t="s">
        <v>35</v>
      </c>
      <c r="C33" s="26" t="s">
        <v>272</v>
      </c>
      <c r="D33" s="25">
        <f>SUM(D34:D42)</f>
        <v>3209763</v>
      </c>
      <c r="E33" s="26" t="s">
        <v>0</v>
      </c>
      <c r="F33" s="25">
        <f>F34+F35+F36+F37+F38+F39+F40+F41+F42</f>
        <v>1910000</v>
      </c>
      <c r="G33" s="25">
        <f>G34+G35+G36+G37+G38+G39+G40+G41+G42</f>
        <v>1970000</v>
      </c>
      <c r="H33" s="25">
        <f>H34+H35+H36+H37+H38+H39+H40+H41+H42</f>
        <v>1910000</v>
      </c>
    </row>
    <row r="34" spans="1:8">
      <c r="A34" s="153" t="s">
        <v>36</v>
      </c>
      <c r="B34" s="28" t="s">
        <v>37</v>
      </c>
      <c r="C34" s="30" t="s">
        <v>272</v>
      </c>
      <c r="D34" s="29">
        <v>240679</v>
      </c>
      <c r="E34" s="30" t="s">
        <v>0</v>
      </c>
      <c r="F34" s="29">
        <v>225000</v>
      </c>
      <c r="G34" s="29">
        <v>225000</v>
      </c>
      <c r="H34" s="29">
        <v>225000</v>
      </c>
    </row>
    <row r="35" spans="1:8">
      <c r="A35" s="153" t="s">
        <v>38</v>
      </c>
      <c r="B35" s="28" t="s">
        <v>39</v>
      </c>
      <c r="C35" s="30" t="s">
        <v>272</v>
      </c>
      <c r="D35" s="29">
        <v>114910</v>
      </c>
      <c r="E35" s="30" t="s">
        <v>0</v>
      </c>
      <c r="F35" s="29">
        <v>300000</v>
      </c>
      <c r="G35" s="29">
        <v>300000</v>
      </c>
      <c r="H35" s="29">
        <v>300000</v>
      </c>
    </row>
    <row r="36" spans="1:8">
      <c r="A36" s="153" t="s">
        <v>40</v>
      </c>
      <c r="B36" s="28" t="s">
        <v>41</v>
      </c>
      <c r="C36" s="30" t="s">
        <v>272</v>
      </c>
      <c r="D36" s="29">
        <v>353000</v>
      </c>
      <c r="E36" s="30" t="s">
        <v>0</v>
      </c>
      <c r="F36" s="29">
        <v>250000</v>
      </c>
      <c r="G36" s="29">
        <v>250000</v>
      </c>
      <c r="H36" s="29">
        <v>250000</v>
      </c>
    </row>
    <row r="37" spans="1:8">
      <c r="A37" s="153" t="s">
        <v>42</v>
      </c>
      <c r="B37" s="28" t="s">
        <v>43</v>
      </c>
      <c r="C37" s="30" t="s">
        <v>272</v>
      </c>
      <c r="D37" s="29">
        <v>197320</v>
      </c>
      <c r="E37" s="30" t="s">
        <v>0</v>
      </c>
      <c r="F37" s="29">
        <v>130000</v>
      </c>
      <c r="G37" s="29">
        <v>130000</v>
      </c>
      <c r="H37" s="29">
        <v>130000</v>
      </c>
    </row>
    <row r="38" spans="1:8">
      <c r="A38" s="153" t="s">
        <v>44</v>
      </c>
      <c r="B38" s="28" t="s">
        <v>45</v>
      </c>
      <c r="C38" s="30" t="s">
        <v>272</v>
      </c>
      <c r="D38" s="29">
        <v>1800000</v>
      </c>
      <c r="E38" s="30" t="s">
        <v>0</v>
      </c>
      <c r="F38" s="29">
        <v>660000</v>
      </c>
      <c r="G38" s="29">
        <v>660000</v>
      </c>
      <c r="H38" s="29">
        <v>660000</v>
      </c>
    </row>
    <row r="39" spans="1:8">
      <c r="A39" s="153" t="s">
        <v>46</v>
      </c>
      <c r="B39" s="28" t="s">
        <v>47</v>
      </c>
      <c r="C39" s="30" t="s">
        <v>272</v>
      </c>
      <c r="D39" s="29">
        <v>40000</v>
      </c>
      <c r="E39" s="30" t="s">
        <v>0</v>
      </c>
      <c r="F39" s="29">
        <v>0</v>
      </c>
      <c r="G39" s="29">
        <v>60000</v>
      </c>
      <c r="H39" s="29">
        <v>0</v>
      </c>
    </row>
    <row r="40" spans="1:8">
      <c r="A40" s="153" t="s">
        <v>48</v>
      </c>
      <c r="B40" s="28" t="s">
        <v>49</v>
      </c>
      <c r="C40" s="30" t="s">
        <v>272</v>
      </c>
      <c r="D40" s="29">
        <v>265727</v>
      </c>
      <c r="E40" s="30" t="s">
        <v>0</v>
      </c>
      <c r="F40" s="29">
        <v>65000</v>
      </c>
      <c r="G40" s="29">
        <v>65000</v>
      </c>
      <c r="H40" s="29">
        <v>65000</v>
      </c>
    </row>
    <row r="41" spans="1:8">
      <c r="A41" s="153" t="s">
        <v>50</v>
      </c>
      <c r="B41" s="28" t="s">
        <v>51</v>
      </c>
      <c r="C41" s="30" t="s">
        <v>272</v>
      </c>
      <c r="D41" s="29">
        <v>100000</v>
      </c>
      <c r="E41" s="30" t="s">
        <v>0</v>
      </c>
      <c r="F41" s="29">
        <v>40000</v>
      </c>
      <c r="G41" s="29">
        <v>40000</v>
      </c>
      <c r="H41" s="29">
        <v>40000</v>
      </c>
    </row>
    <row r="42" spans="1:8">
      <c r="A42" s="153" t="s">
        <v>52</v>
      </c>
      <c r="B42" s="28" t="s">
        <v>53</v>
      </c>
      <c r="C42" s="30" t="s">
        <v>272</v>
      </c>
      <c r="D42" s="29">
        <v>98127</v>
      </c>
      <c r="E42" s="30" t="s">
        <v>0</v>
      </c>
      <c r="F42" s="29">
        <v>240000</v>
      </c>
      <c r="G42" s="29">
        <v>240000</v>
      </c>
      <c r="H42" s="29">
        <v>240000</v>
      </c>
    </row>
    <row r="43" spans="1:8">
      <c r="A43" s="152" t="s">
        <v>57</v>
      </c>
      <c r="B43" s="27" t="s">
        <v>58</v>
      </c>
      <c r="C43" s="26" t="s">
        <v>272</v>
      </c>
      <c r="D43" s="25">
        <f>SUM(D44:D48)</f>
        <v>117621</v>
      </c>
      <c r="E43" s="26" t="s">
        <v>0</v>
      </c>
      <c r="F43" s="25">
        <f>F44+F45+F46+F47+F48</f>
        <v>67400</v>
      </c>
      <c r="G43" s="25">
        <f>G44+G45+G46+G47+G48</f>
        <v>67400</v>
      </c>
      <c r="H43" s="25">
        <f>H44+H45+H46+H47+H48</f>
        <v>67400</v>
      </c>
    </row>
    <row r="44" spans="1:8">
      <c r="A44" s="153" t="s">
        <v>61</v>
      </c>
      <c r="B44" s="28" t="s">
        <v>62</v>
      </c>
      <c r="C44" s="30" t="s">
        <v>272</v>
      </c>
      <c r="D44" s="29">
        <v>15014</v>
      </c>
      <c r="E44" s="30" t="s">
        <v>0</v>
      </c>
      <c r="F44" s="29">
        <v>6400</v>
      </c>
      <c r="G44" s="29">
        <v>6400</v>
      </c>
      <c r="H44" s="29">
        <v>6400</v>
      </c>
    </row>
    <row r="45" spans="1:8">
      <c r="A45" s="153" t="s">
        <v>63</v>
      </c>
      <c r="B45" s="28" t="s">
        <v>64</v>
      </c>
      <c r="C45" s="30" t="s">
        <v>272</v>
      </c>
      <c r="D45" s="29">
        <v>42000</v>
      </c>
      <c r="E45" s="30" t="s">
        <v>0</v>
      </c>
      <c r="F45" s="29">
        <v>25000</v>
      </c>
      <c r="G45" s="29">
        <v>25000</v>
      </c>
      <c r="H45" s="29">
        <v>25000</v>
      </c>
    </row>
    <row r="46" spans="1:8">
      <c r="A46" s="153" t="s">
        <v>65</v>
      </c>
      <c r="B46" s="28" t="s">
        <v>66</v>
      </c>
      <c r="C46" s="30" t="s">
        <v>272</v>
      </c>
      <c r="D46" s="29">
        <v>24000</v>
      </c>
      <c r="E46" s="30" t="s">
        <v>0</v>
      </c>
      <c r="F46" s="29">
        <v>1000</v>
      </c>
      <c r="G46" s="29">
        <v>1000</v>
      </c>
      <c r="H46" s="29">
        <v>1000</v>
      </c>
    </row>
    <row r="47" spans="1:8">
      <c r="A47" s="153" t="s">
        <v>67</v>
      </c>
      <c r="B47" s="28" t="s">
        <v>68</v>
      </c>
      <c r="C47" s="30" t="s">
        <v>272</v>
      </c>
      <c r="D47" s="29">
        <v>21607</v>
      </c>
      <c r="E47" s="30" t="s">
        <v>0</v>
      </c>
      <c r="F47" s="29">
        <v>25000</v>
      </c>
      <c r="G47" s="29">
        <v>25000</v>
      </c>
      <c r="H47" s="29">
        <v>25000</v>
      </c>
    </row>
    <row r="48" spans="1:8">
      <c r="A48" s="153" t="s">
        <v>69</v>
      </c>
      <c r="B48" s="28" t="s">
        <v>58</v>
      </c>
      <c r="C48" s="30" t="s">
        <v>272</v>
      </c>
      <c r="D48" s="29">
        <v>15000</v>
      </c>
      <c r="E48" s="30" t="s">
        <v>0</v>
      </c>
      <c r="F48" s="29">
        <v>10000</v>
      </c>
      <c r="G48" s="29">
        <v>10000</v>
      </c>
      <c r="H48" s="29">
        <v>10000</v>
      </c>
    </row>
    <row r="49" spans="1:8">
      <c r="A49" s="152" t="s">
        <v>70</v>
      </c>
      <c r="B49" s="27" t="s">
        <v>71</v>
      </c>
      <c r="C49" s="26" t="s">
        <v>272</v>
      </c>
      <c r="D49" s="25">
        <f>SUM(D50:D52)</f>
        <v>13981</v>
      </c>
      <c r="E49" s="26" t="s">
        <v>0</v>
      </c>
      <c r="F49" s="25">
        <f>F50+F51+F52</f>
        <v>600</v>
      </c>
      <c r="G49" s="25">
        <f>G50+G51+G52</f>
        <v>600</v>
      </c>
      <c r="H49" s="25">
        <f>H50+H51+H52</f>
        <v>600</v>
      </c>
    </row>
    <row r="50" spans="1:8">
      <c r="A50" s="153" t="s">
        <v>72</v>
      </c>
      <c r="B50" s="28" t="s">
        <v>73</v>
      </c>
      <c r="C50" s="30" t="s">
        <v>272</v>
      </c>
      <c r="D50" s="29">
        <v>3000</v>
      </c>
      <c r="E50" s="30" t="s">
        <v>0</v>
      </c>
      <c r="F50" s="29">
        <v>200</v>
      </c>
      <c r="G50" s="29">
        <v>200</v>
      </c>
      <c r="H50" s="29">
        <v>200</v>
      </c>
    </row>
    <row r="51" spans="1:8">
      <c r="A51" s="153" t="s">
        <v>74</v>
      </c>
      <c r="B51" s="28" t="s">
        <v>75</v>
      </c>
      <c r="C51" s="30" t="s">
        <v>272</v>
      </c>
      <c r="D51" s="29">
        <v>5981</v>
      </c>
      <c r="E51" s="30" t="s">
        <v>0</v>
      </c>
      <c r="F51" s="29">
        <v>200</v>
      </c>
      <c r="G51" s="29">
        <v>200</v>
      </c>
      <c r="H51" s="29">
        <v>200</v>
      </c>
    </row>
    <row r="52" spans="1:8">
      <c r="A52" s="153" t="s">
        <v>76</v>
      </c>
      <c r="B52" s="28" t="s">
        <v>77</v>
      </c>
      <c r="C52" s="30" t="s">
        <v>272</v>
      </c>
      <c r="D52" s="29">
        <v>5000</v>
      </c>
      <c r="E52" s="30" t="s">
        <v>0</v>
      </c>
      <c r="F52" s="29">
        <v>200</v>
      </c>
      <c r="G52" s="29">
        <v>200</v>
      </c>
      <c r="H52" s="29">
        <v>200</v>
      </c>
    </row>
    <row r="53" spans="1:8">
      <c r="A53" s="152" t="s">
        <v>177</v>
      </c>
      <c r="B53" s="27" t="s">
        <v>399</v>
      </c>
      <c r="C53" s="26" t="s">
        <v>272</v>
      </c>
      <c r="D53" s="25">
        <f>SUM(D54)</f>
        <v>0</v>
      </c>
      <c r="E53" s="26" t="s">
        <v>0</v>
      </c>
      <c r="F53" s="25">
        <f>F54</f>
        <v>15000</v>
      </c>
      <c r="G53" s="25">
        <f>G54</f>
        <v>15000</v>
      </c>
      <c r="H53" s="25">
        <f>H54</f>
        <v>15000</v>
      </c>
    </row>
    <row r="54" spans="1:8">
      <c r="A54" s="153">
        <v>3721</v>
      </c>
      <c r="B54" s="28" t="s">
        <v>81</v>
      </c>
      <c r="C54" s="30" t="s">
        <v>272</v>
      </c>
      <c r="D54" s="29">
        <v>0</v>
      </c>
      <c r="E54" s="30" t="s">
        <v>0</v>
      </c>
      <c r="F54" s="29">
        <v>15000</v>
      </c>
      <c r="G54" s="29">
        <v>15000</v>
      </c>
      <c r="H54" s="29">
        <v>15000</v>
      </c>
    </row>
    <row r="55" spans="1:8">
      <c r="A55" s="152" t="s">
        <v>78</v>
      </c>
      <c r="B55" s="27" t="s">
        <v>79</v>
      </c>
      <c r="C55" s="26" t="s">
        <v>272</v>
      </c>
      <c r="D55" s="25">
        <f>SUM(D56)</f>
        <v>700000</v>
      </c>
      <c r="E55" s="26" t="s">
        <v>0</v>
      </c>
      <c r="F55" s="25">
        <f>F56</f>
        <v>200000</v>
      </c>
      <c r="G55" s="25">
        <f>G56</f>
        <v>200000</v>
      </c>
      <c r="H55" s="25">
        <f>H56</f>
        <v>200000</v>
      </c>
    </row>
    <row r="56" spans="1:8">
      <c r="A56" s="153" t="s">
        <v>80</v>
      </c>
      <c r="B56" s="28" t="s">
        <v>81</v>
      </c>
      <c r="C56" s="30" t="s">
        <v>272</v>
      </c>
      <c r="D56" s="29">
        <v>700000</v>
      </c>
      <c r="E56" s="30" t="s">
        <v>0</v>
      </c>
      <c r="F56" s="29">
        <v>200000</v>
      </c>
      <c r="G56" s="29">
        <v>200000</v>
      </c>
      <c r="H56" s="29">
        <v>200000</v>
      </c>
    </row>
    <row r="57" spans="1:8">
      <c r="A57" s="151" t="s">
        <v>163</v>
      </c>
      <c r="B57" s="42" t="s">
        <v>164</v>
      </c>
      <c r="C57" s="43" t="s">
        <v>272</v>
      </c>
      <c r="D57" s="44">
        <f>SUM(D58+D62)</f>
        <v>319044</v>
      </c>
      <c r="E57" s="43" t="s">
        <v>0</v>
      </c>
      <c r="F57" s="44">
        <f>F58+F62</f>
        <v>170000</v>
      </c>
      <c r="G57" s="44">
        <f>G58+G62</f>
        <v>170000</v>
      </c>
      <c r="H57" s="44">
        <f>H58+H62</f>
        <v>170000</v>
      </c>
    </row>
    <row r="58" spans="1:8">
      <c r="A58" s="152" t="s">
        <v>34</v>
      </c>
      <c r="B58" s="27" t="s">
        <v>35</v>
      </c>
      <c r="C58" s="26" t="s">
        <v>272</v>
      </c>
      <c r="D58" s="25">
        <f>SUM(D59:D61)</f>
        <v>274044</v>
      </c>
      <c r="E58" s="26" t="s">
        <v>0</v>
      </c>
      <c r="F58" s="25">
        <f>F59+F60+F61</f>
        <v>150000</v>
      </c>
      <c r="G58" s="25">
        <f>G59+G60+G61</f>
        <v>150000</v>
      </c>
      <c r="H58" s="25">
        <f>H59+H60+H61</f>
        <v>150000</v>
      </c>
    </row>
    <row r="59" spans="1:8">
      <c r="A59" s="153" t="s">
        <v>40</v>
      </c>
      <c r="B59" s="28" t="s">
        <v>41</v>
      </c>
      <c r="C59" s="30" t="s">
        <v>272</v>
      </c>
      <c r="D59" s="29">
        <v>180000</v>
      </c>
      <c r="E59" s="30" t="s">
        <v>0</v>
      </c>
      <c r="F59" s="29">
        <v>135000</v>
      </c>
      <c r="G59" s="29">
        <v>135000</v>
      </c>
      <c r="H59" s="29">
        <v>135000</v>
      </c>
    </row>
    <row r="60" spans="1:8">
      <c r="A60" s="153" t="s">
        <v>48</v>
      </c>
      <c r="B60" s="28" t="s">
        <v>49</v>
      </c>
      <c r="C60" s="30" t="s">
        <v>272</v>
      </c>
      <c r="D60" s="29">
        <v>69044</v>
      </c>
      <c r="E60" s="30" t="s">
        <v>0</v>
      </c>
      <c r="F60" s="29">
        <v>5000</v>
      </c>
      <c r="G60" s="29">
        <v>5000</v>
      </c>
      <c r="H60" s="29">
        <v>5000</v>
      </c>
    </row>
    <row r="61" spans="1:8">
      <c r="A61" s="153" t="s">
        <v>52</v>
      </c>
      <c r="B61" s="28" t="s">
        <v>53</v>
      </c>
      <c r="C61" s="30" t="s">
        <v>272</v>
      </c>
      <c r="D61" s="29">
        <v>25000</v>
      </c>
      <c r="E61" s="30" t="s">
        <v>0</v>
      </c>
      <c r="F61" s="29">
        <v>10000</v>
      </c>
      <c r="G61" s="29">
        <v>10000</v>
      </c>
      <c r="H61" s="29">
        <v>10000</v>
      </c>
    </row>
    <row r="62" spans="1:8">
      <c r="A62" s="152" t="s">
        <v>57</v>
      </c>
      <c r="B62" s="27" t="s">
        <v>58</v>
      </c>
      <c r="C62" s="26" t="s">
        <v>272</v>
      </c>
      <c r="D62" s="25">
        <f>SUM(D63:D64)</f>
        <v>45000</v>
      </c>
      <c r="E62" s="26" t="s">
        <v>0</v>
      </c>
      <c r="F62" s="25">
        <f>F63+F64</f>
        <v>20000</v>
      </c>
      <c r="G62" s="25">
        <f>G63+G64</f>
        <v>20000</v>
      </c>
      <c r="H62" s="25">
        <f>H63+H64</f>
        <v>20000</v>
      </c>
    </row>
    <row r="63" spans="1:8">
      <c r="A63" s="153" t="s">
        <v>63</v>
      </c>
      <c r="B63" s="28" t="s">
        <v>64</v>
      </c>
      <c r="C63" s="30" t="s">
        <v>272</v>
      </c>
      <c r="D63" s="29">
        <v>35000</v>
      </c>
      <c r="E63" s="30" t="s">
        <v>0</v>
      </c>
      <c r="F63" s="29">
        <v>10000</v>
      </c>
      <c r="G63" s="29">
        <v>10000</v>
      </c>
      <c r="H63" s="29">
        <v>10000</v>
      </c>
    </row>
    <row r="64" spans="1:8">
      <c r="A64" s="153" t="s">
        <v>69</v>
      </c>
      <c r="B64" s="28" t="s">
        <v>58</v>
      </c>
      <c r="C64" s="30" t="s">
        <v>272</v>
      </c>
      <c r="D64" s="29">
        <v>10000</v>
      </c>
      <c r="E64" s="30" t="s">
        <v>0</v>
      </c>
      <c r="F64" s="29">
        <v>10000</v>
      </c>
      <c r="G64" s="29">
        <v>10000</v>
      </c>
      <c r="H64" s="29">
        <v>10000</v>
      </c>
    </row>
    <row r="65" spans="1:8">
      <c r="A65" s="151" t="s">
        <v>165</v>
      </c>
      <c r="B65" s="42" t="s">
        <v>166</v>
      </c>
      <c r="C65" s="43" t="s">
        <v>272</v>
      </c>
      <c r="D65" s="44">
        <f>SUM(D66+D69+D73)</f>
        <v>2462000</v>
      </c>
      <c r="E65" s="43" t="s">
        <v>0</v>
      </c>
      <c r="F65" s="44">
        <f>F66+F69+F73</f>
        <v>735000</v>
      </c>
      <c r="G65" s="44">
        <f>G66+G69+G73</f>
        <v>1235000</v>
      </c>
      <c r="H65" s="44">
        <f>H66+H69+H73</f>
        <v>1295000</v>
      </c>
    </row>
    <row r="66" spans="1:8">
      <c r="A66" s="152" t="s">
        <v>16</v>
      </c>
      <c r="B66" s="27" t="s">
        <v>17</v>
      </c>
      <c r="C66" s="26" t="s">
        <v>272</v>
      </c>
      <c r="D66" s="25">
        <v>215000</v>
      </c>
      <c r="E66" s="26" t="s">
        <v>0</v>
      </c>
      <c r="F66" s="25">
        <f>F67+F68</f>
        <v>185000</v>
      </c>
      <c r="G66" s="25">
        <f>G67+G68</f>
        <v>185000</v>
      </c>
      <c r="H66" s="25">
        <f>H67+H68</f>
        <v>185000</v>
      </c>
    </row>
    <row r="67" spans="1:8">
      <c r="A67" s="153" t="s">
        <v>18</v>
      </c>
      <c r="B67" s="28" t="s">
        <v>19</v>
      </c>
      <c r="C67" s="30" t="s">
        <v>272</v>
      </c>
      <c r="D67" s="29">
        <v>200000</v>
      </c>
      <c r="E67" s="30" t="s">
        <v>0</v>
      </c>
      <c r="F67" s="29">
        <v>180000</v>
      </c>
      <c r="G67" s="29">
        <v>180000</v>
      </c>
      <c r="H67" s="29">
        <v>180000</v>
      </c>
    </row>
    <row r="68" spans="1:8">
      <c r="A68" s="153" t="s">
        <v>22</v>
      </c>
      <c r="B68" s="28" t="s">
        <v>23</v>
      </c>
      <c r="C68" s="30" t="s">
        <v>272</v>
      </c>
      <c r="D68" s="29">
        <v>15000</v>
      </c>
      <c r="E68" s="30" t="s">
        <v>0</v>
      </c>
      <c r="F68" s="29">
        <v>5000</v>
      </c>
      <c r="G68" s="29">
        <v>5000</v>
      </c>
      <c r="H68" s="29">
        <v>5000</v>
      </c>
    </row>
    <row r="69" spans="1:8">
      <c r="A69" s="152" t="s">
        <v>34</v>
      </c>
      <c r="B69" s="27" t="s">
        <v>35</v>
      </c>
      <c r="C69" s="26" t="s">
        <v>272</v>
      </c>
      <c r="D69" s="25">
        <f>SUM(D70:D72)</f>
        <v>2207000</v>
      </c>
      <c r="E69" s="26" t="s">
        <v>0</v>
      </c>
      <c r="F69" s="25">
        <f>F70+F71+F72</f>
        <v>530000</v>
      </c>
      <c r="G69" s="25">
        <f>G70+G71+G72</f>
        <v>1030000</v>
      </c>
      <c r="H69" s="25">
        <f>H70+H71+H72</f>
        <v>1090000</v>
      </c>
    </row>
    <row r="70" spans="1:8">
      <c r="A70" s="153" t="s">
        <v>40</v>
      </c>
      <c r="B70" s="28" t="s">
        <v>41</v>
      </c>
      <c r="C70" s="30" t="s">
        <v>272</v>
      </c>
      <c r="D70" s="29">
        <v>2162000</v>
      </c>
      <c r="E70" s="30" t="s">
        <v>0</v>
      </c>
      <c r="F70" s="29">
        <v>505000</v>
      </c>
      <c r="G70" s="29">
        <v>1005000</v>
      </c>
      <c r="H70" s="29">
        <v>1065000</v>
      </c>
    </row>
    <row r="71" spans="1:8">
      <c r="A71" s="153" t="s">
        <v>48</v>
      </c>
      <c r="B71" s="28" t="s">
        <v>49</v>
      </c>
      <c r="C71" s="30" t="s">
        <v>272</v>
      </c>
      <c r="D71" s="29">
        <v>30000</v>
      </c>
      <c r="E71" s="30" t="s">
        <v>0</v>
      </c>
      <c r="F71" s="29">
        <v>10000</v>
      </c>
      <c r="G71" s="29">
        <v>10000</v>
      </c>
      <c r="H71" s="29">
        <v>10000</v>
      </c>
    </row>
    <row r="72" spans="1:8">
      <c r="A72" s="153" t="s">
        <v>52</v>
      </c>
      <c r="B72" s="28" t="s">
        <v>53</v>
      </c>
      <c r="C72" s="30" t="s">
        <v>272</v>
      </c>
      <c r="D72" s="29">
        <v>15000</v>
      </c>
      <c r="E72" s="30" t="s">
        <v>0</v>
      </c>
      <c r="F72" s="29">
        <v>15000</v>
      </c>
      <c r="G72" s="29">
        <v>15000</v>
      </c>
      <c r="H72" s="29">
        <v>15000</v>
      </c>
    </row>
    <row r="73" spans="1:8">
      <c r="A73" s="152" t="s">
        <v>57</v>
      </c>
      <c r="B73" s="27" t="s">
        <v>58</v>
      </c>
      <c r="C73" s="26" t="s">
        <v>272</v>
      </c>
      <c r="D73" s="25">
        <f>SUM(D74:D75)</f>
        <v>40000</v>
      </c>
      <c r="E73" s="26" t="s">
        <v>0</v>
      </c>
      <c r="F73" s="25">
        <f>F74+F75</f>
        <v>20000</v>
      </c>
      <c r="G73" s="25">
        <f>G74+G75</f>
        <v>20000</v>
      </c>
      <c r="H73" s="25">
        <f>H74+H75</f>
        <v>20000</v>
      </c>
    </row>
    <row r="74" spans="1:8">
      <c r="A74" s="153" t="s">
        <v>63</v>
      </c>
      <c r="B74" s="28" t="s">
        <v>64</v>
      </c>
      <c r="C74" s="30" t="s">
        <v>272</v>
      </c>
      <c r="D74" s="29">
        <v>25000</v>
      </c>
      <c r="E74" s="30" t="s">
        <v>0</v>
      </c>
      <c r="F74" s="29">
        <v>10000</v>
      </c>
      <c r="G74" s="29">
        <v>10000</v>
      </c>
      <c r="H74" s="29">
        <v>10000</v>
      </c>
    </row>
    <row r="75" spans="1:8">
      <c r="A75" s="153" t="s">
        <v>69</v>
      </c>
      <c r="B75" s="28" t="s">
        <v>58</v>
      </c>
      <c r="C75" s="30" t="s">
        <v>272</v>
      </c>
      <c r="D75" s="29">
        <v>15000</v>
      </c>
      <c r="E75" s="30" t="s">
        <v>0</v>
      </c>
      <c r="F75" s="29">
        <v>10000</v>
      </c>
      <c r="G75" s="29">
        <v>10000</v>
      </c>
      <c r="H75" s="29">
        <v>10000</v>
      </c>
    </row>
    <row r="76" spans="1:8">
      <c r="A76" s="151" t="s">
        <v>167</v>
      </c>
      <c r="B76" s="42" t="s">
        <v>168</v>
      </c>
      <c r="C76" s="43" t="s">
        <v>272</v>
      </c>
      <c r="D76" s="44">
        <f>SUM(D77+D80+D84)</f>
        <v>390000</v>
      </c>
      <c r="E76" s="43" t="s">
        <v>0</v>
      </c>
      <c r="F76" s="44">
        <f>F77+F80+F84</f>
        <v>300000</v>
      </c>
      <c r="G76" s="44">
        <f>G77+G80+G84</f>
        <v>300000</v>
      </c>
      <c r="H76" s="44">
        <f>H77+H80+H84</f>
        <v>300000</v>
      </c>
    </row>
    <row r="77" spans="1:8">
      <c r="A77" s="152" t="s">
        <v>16</v>
      </c>
      <c r="B77" s="27" t="s">
        <v>17</v>
      </c>
      <c r="C77" s="26" t="s">
        <v>272</v>
      </c>
      <c r="D77" s="25">
        <f>SUM(D78:D79)</f>
        <v>215000</v>
      </c>
      <c r="E77" s="26" t="s">
        <v>0</v>
      </c>
      <c r="F77" s="25">
        <f>F78+F79</f>
        <v>185000</v>
      </c>
      <c r="G77" s="25">
        <f>G78+G79</f>
        <v>185000</v>
      </c>
      <c r="H77" s="25">
        <f>H78+H79</f>
        <v>185000</v>
      </c>
    </row>
    <row r="78" spans="1:8">
      <c r="A78" s="153" t="s">
        <v>18</v>
      </c>
      <c r="B78" s="28" t="s">
        <v>19</v>
      </c>
      <c r="C78" s="30" t="s">
        <v>272</v>
      </c>
      <c r="D78" s="29">
        <v>200000</v>
      </c>
      <c r="E78" s="30" t="s">
        <v>0</v>
      </c>
      <c r="F78" s="29">
        <v>180000</v>
      </c>
      <c r="G78" s="29">
        <v>180000</v>
      </c>
      <c r="H78" s="29">
        <v>180000</v>
      </c>
    </row>
    <row r="79" spans="1:8">
      <c r="A79" s="153" t="s">
        <v>22</v>
      </c>
      <c r="B79" s="28" t="s">
        <v>23</v>
      </c>
      <c r="C79" s="30" t="s">
        <v>272</v>
      </c>
      <c r="D79" s="29">
        <v>15000</v>
      </c>
      <c r="E79" s="30" t="s">
        <v>0</v>
      </c>
      <c r="F79" s="29">
        <v>5000</v>
      </c>
      <c r="G79" s="29">
        <v>5000</v>
      </c>
      <c r="H79" s="29">
        <v>5000</v>
      </c>
    </row>
    <row r="80" spans="1:8">
      <c r="A80" s="152" t="s">
        <v>34</v>
      </c>
      <c r="B80" s="27" t="s">
        <v>35</v>
      </c>
      <c r="C80" s="26" t="s">
        <v>272</v>
      </c>
      <c r="D80" s="25">
        <f>SUM(D81:D83)</f>
        <v>145000</v>
      </c>
      <c r="E80" s="26" t="s">
        <v>0</v>
      </c>
      <c r="F80" s="25">
        <f>F81+F82+F83</f>
        <v>95000</v>
      </c>
      <c r="G80" s="25">
        <f>G81+G82+G83</f>
        <v>95000</v>
      </c>
      <c r="H80" s="25">
        <f>H81+H82+H83</f>
        <v>95000</v>
      </c>
    </row>
    <row r="81" spans="1:8">
      <c r="A81" s="153" t="s">
        <v>40</v>
      </c>
      <c r="B81" s="28" t="s">
        <v>41</v>
      </c>
      <c r="C81" s="30" t="s">
        <v>272</v>
      </c>
      <c r="D81" s="29">
        <v>100000</v>
      </c>
      <c r="E81" s="30" t="s">
        <v>0</v>
      </c>
      <c r="F81" s="29">
        <v>70000</v>
      </c>
      <c r="G81" s="29">
        <v>70000</v>
      </c>
      <c r="H81" s="29">
        <v>70000</v>
      </c>
    </row>
    <row r="82" spans="1:8">
      <c r="A82" s="153" t="s">
        <v>48</v>
      </c>
      <c r="B82" s="28" t="s">
        <v>49</v>
      </c>
      <c r="C82" s="30" t="s">
        <v>272</v>
      </c>
      <c r="D82" s="29">
        <v>30000</v>
      </c>
      <c r="E82" s="30" t="s">
        <v>0</v>
      </c>
      <c r="F82" s="29">
        <v>10000</v>
      </c>
      <c r="G82" s="29">
        <v>10000</v>
      </c>
      <c r="H82" s="29">
        <v>10000</v>
      </c>
    </row>
    <row r="83" spans="1:8">
      <c r="A83" s="153" t="s">
        <v>52</v>
      </c>
      <c r="B83" s="28" t="s">
        <v>53</v>
      </c>
      <c r="C83" s="30" t="s">
        <v>272</v>
      </c>
      <c r="D83" s="29">
        <v>15000</v>
      </c>
      <c r="E83" s="30" t="s">
        <v>0</v>
      </c>
      <c r="F83" s="29">
        <v>15000</v>
      </c>
      <c r="G83" s="29">
        <v>15000</v>
      </c>
      <c r="H83" s="29">
        <v>15000</v>
      </c>
    </row>
    <row r="84" spans="1:8">
      <c r="A84" s="152" t="s">
        <v>57</v>
      </c>
      <c r="B84" s="27" t="s">
        <v>58</v>
      </c>
      <c r="C84" s="26" t="s">
        <v>272</v>
      </c>
      <c r="D84" s="25">
        <f>SUM(D85:D86)</f>
        <v>30000</v>
      </c>
      <c r="E84" s="26" t="s">
        <v>0</v>
      </c>
      <c r="F84" s="25">
        <f>F85+F86</f>
        <v>20000</v>
      </c>
      <c r="G84" s="25">
        <f>G85+G86</f>
        <v>20000</v>
      </c>
      <c r="H84" s="25">
        <f>H85+H86</f>
        <v>20000</v>
      </c>
    </row>
    <row r="85" spans="1:8">
      <c r="A85" s="153" t="s">
        <v>63</v>
      </c>
      <c r="B85" s="28" t="s">
        <v>64</v>
      </c>
      <c r="C85" s="30" t="s">
        <v>272</v>
      </c>
      <c r="D85" s="29">
        <v>15000</v>
      </c>
      <c r="E85" s="30" t="s">
        <v>0</v>
      </c>
      <c r="F85" s="29">
        <v>10000</v>
      </c>
      <c r="G85" s="29">
        <v>10000</v>
      </c>
      <c r="H85" s="29">
        <v>10000</v>
      </c>
    </row>
    <row r="86" spans="1:8">
      <c r="A86" s="153" t="s">
        <v>69</v>
      </c>
      <c r="B86" s="28" t="s">
        <v>58</v>
      </c>
      <c r="C86" s="30" t="s">
        <v>272</v>
      </c>
      <c r="D86" s="29">
        <v>15000</v>
      </c>
      <c r="E86" s="30" t="s">
        <v>0</v>
      </c>
      <c r="F86" s="29">
        <v>10000</v>
      </c>
      <c r="G86" s="29">
        <v>10000</v>
      </c>
      <c r="H86" s="29">
        <v>10000</v>
      </c>
    </row>
    <row r="87" spans="1:8">
      <c r="A87" s="151" t="s">
        <v>169</v>
      </c>
      <c r="B87" s="42" t="s">
        <v>170</v>
      </c>
      <c r="C87" s="43" t="s">
        <v>272</v>
      </c>
      <c r="D87" s="44">
        <f>SUM(D88+D90+D96)</f>
        <v>267000</v>
      </c>
      <c r="E87" s="43" t="s">
        <v>0</v>
      </c>
      <c r="F87" s="44">
        <f>F88+F90+F96+F94</f>
        <v>155000</v>
      </c>
      <c r="G87" s="44">
        <f t="shared" ref="G87:H87" si="5">G88+G90+G96+G94</f>
        <v>95000</v>
      </c>
      <c r="H87" s="44">
        <f t="shared" si="5"/>
        <v>95000</v>
      </c>
    </row>
    <row r="88" spans="1:8">
      <c r="A88" s="152" t="s">
        <v>83</v>
      </c>
      <c r="B88" s="27" t="s">
        <v>84</v>
      </c>
      <c r="C88" s="26" t="s">
        <v>272</v>
      </c>
      <c r="D88" s="25">
        <f>SUM(D89)</f>
        <v>75000</v>
      </c>
      <c r="E88" s="26" t="s">
        <v>0</v>
      </c>
      <c r="F88" s="25">
        <f>F89</f>
        <v>58000</v>
      </c>
      <c r="G88" s="25">
        <f>G89</f>
        <v>58000</v>
      </c>
      <c r="H88" s="25">
        <f>H89</f>
        <v>58000</v>
      </c>
    </row>
    <row r="89" spans="1:8">
      <c r="A89" s="153" t="s">
        <v>85</v>
      </c>
      <c r="B89" s="28" t="s">
        <v>86</v>
      </c>
      <c r="C89" s="30" t="s">
        <v>272</v>
      </c>
      <c r="D89" s="29">
        <v>75000</v>
      </c>
      <c r="E89" s="30" t="s">
        <v>0</v>
      </c>
      <c r="F89" s="29">
        <v>58000</v>
      </c>
      <c r="G89" s="29">
        <v>58000</v>
      </c>
      <c r="H89" s="29">
        <v>58000</v>
      </c>
    </row>
    <row r="90" spans="1:8">
      <c r="A90" s="152" t="s">
        <v>88</v>
      </c>
      <c r="B90" s="27" t="s">
        <v>89</v>
      </c>
      <c r="C90" s="26" t="s">
        <v>272</v>
      </c>
      <c r="D90" s="25">
        <f>SUM(D91:D93)</f>
        <v>102000</v>
      </c>
      <c r="E90" s="26" t="s">
        <v>0</v>
      </c>
      <c r="F90" s="25">
        <f>F91+F92+F93</f>
        <v>35000</v>
      </c>
      <c r="G90" s="25">
        <f>G91+G92+G93</f>
        <v>35000</v>
      </c>
      <c r="H90" s="25">
        <f>H91+H92+H93</f>
        <v>35000</v>
      </c>
    </row>
    <row r="91" spans="1:8">
      <c r="A91" s="153" t="s">
        <v>90</v>
      </c>
      <c r="B91" s="28" t="s">
        <v>91</v>
      </c>
      <c r="C91" s="30" t="s">
        <v>272</v>
      </c>
      <c r="D91" s="29">
        <v>57000</v>
      </c>
      <c r="E91" s="30" t="s">
        <v>0</v>
      </c>
      <c r="F91" s="29">
        <v>30000</v>
      </c>
      <c r="G91" s="29">
        <v>30000</v>
      </c>
      <c r="H91" s="29">
        <v>30000</v>
      </c>
    </row>
    <row r="92" spans="1:8">
      <c r="A92" s="153" t="s">
        <v>92</v>
      </c>
      <c r="B92" s="28" t="s">
        <v>93</v>
      </c>
      <c r="C92" s="30" t="s">
        <v>272</v>
      </c>
      <c r="D92" s="29">
        <v>40000</v>
      </c>
      <c r="E92" s="30" t="s">
        <v>0</v>
      </c>
      <c r="F92" s="29">
        <v>5000</v>
      </c>
      <c r="G92" s="29">
        <v>5000</v>
      </c>
      <c r="H92" s="29">
        <v>5000</v>
      </c>
    </row>
    <row r="93" spans="1:8">
      <c r="A93" s="153" t="s">
        <v>171</v>
      </c>
      <c r="B93" s="28" t="s">
        <v>172</v>
      </c>
      <c r="C93" s="30" t="s">
        <v>272</v>
      </c>
      <c r="D93" s="29">
        <v>5000</v>
      </c>
      <c r="E93" s="30" t="s">
        <v>0</v>
      </c>
      <c r="F93" s="29">
        <v>0</v>
      </c>
      <c r="G93" s="29">
        <v>0</v>
      </c>
      <c r="H93" s="29">
        <v>0</v>
      </c>
    </row>
    <row r="94" spans="1:8">
      <c r="A94" s="152" t="s">
        <v>400</v>
      </c>
      <c r="B94" s="27" t="s">
        <v>401</v>
      </c>
      <c r="C94" s="26" t="s">
        <v>272</v>
      </c>
      <c r="D94" s="25">
        <f>SUM(D95)</f>
        <v>0</v>
      </c>
      <c r="E94" s="26" t="s">
        <v>0</v>
      </c>
      <c r="F94" s="25">
        <f>F95</f>
        <v>60000</v>
      </c>
      <c r="G94" s="25">
        <f>G95</f>
        <v>0</v>
      </c>
      <c r="H94" s="25">
        <f>H95</f>
        <v>0</v>
      </c>
    </row>
    <row r="95" spans="1:8">
      <c r="A95" s="153">
        <v>4231</v>
      </c>
      <c r="B95" s="28" t="s">
        <v>402</v>
      </c>
      <c r="C95" s="30" t="s">
        <v>272</v>
      </c>
      <c r="D95" s="29">
        <v>0</v>
      </c>
      <c r="E95" s="30" t="s">
        <v>0</v>
      </c>
      <c r="F95" s="29">
        <v>60000</v>
      </c>
      <c r="G95" s="29">
        <v>0</v>
      </c>
      <c r="H95" s="29">
        <v>0</v>
      </c>
    </row>
    <row r="96" spans="1:8">
      <c r="A96" s="152" t="s">
        <v>140</v>
      </c>
      <c r="B96" s="27" t="s">
        <v>141</v>
      </c>
      <c r="C96" s="26" t="s">
        <v>272</v>
      </c>
      <c r="D96" s="25">
        <f>SUM(D97)</f>
        <v>90000</v>
      </c>
      <c r="E96" s="26" t="s">
        <v>0</v>
      </c>
      <c r="F96" s="25">
        <f>F97</f>
        <v>2000</v>
      </c>
      <c r="G96" s="25">
        <f>G97</f>
        <v>2000</v>
      </c>
      <c r="H96" s="25">
        <f>H97</f>
        <v>2000</v>
      </c>
    </row>
    <row r="97" spans="1:8">
      <c r="A97" s="153" t="s">
        <v>142</v>
      </c>
      <c r="B97" s="28" t="s">
        <v>143</v>
      </c>
      <c r="C97" s="30" t="s">
        <v>272</v>
      </c>
      <c r="D97" s="29">
        <v>90000</v>
      </c>
      <c r="E97" s="30" t="s">
        <v>0</v>
      </c>
      <c r="F97" s="29">
        <v>2000</v>
      </c>
      <c r="G97" s="29">
        <v>2000</v>
      </c>
      <c r="H97" s="29">
        <v>2000</v>
      </c>
    </row>
    <row r="98" spans="1:8">
      <c r="A98" s="151" t="s">
        <v>292</v>
      </c>
      <c r="B98" s="42" t="s">
        <v>191</v>
      </c>
      <c r="C98" s="43"/>
      <c r="D98" s="44">
        <v>0</v>
      </c>
      <c r="E98" s="43" t="s">
        <v>0</v>
      </c>
      <c r="F98" s="44">
        <f>F99+F102+F106</f>
        <v>450000</v>
      </c>
      <c r="G98" s="44">
        <f>G99+G102+G106</f>
        <v>450000</v>
      </c>
      <c r="H98" s="44">
        <f>H99+H102+H106</f>
        <v>450000</v>
      </c>
    </row>
    <row r="99" spans="1:8">
      <c r="A99" s="152" t="s">
        <v>16</v>
      </c>
      <c r="B99" s="27" t="s">
        <v>17</v>
      </c>
      <c r="C99" s="26" t="s">
        <v>272</v>
      </c>
      <c r="D99" s="25">
        <v>0</v>
      </c>
      <c r="E99" s="26" t="s">
        <v>0</v>
      </c>
      <c r="F99" s="25">
        <f>F100+F101</f>
        <v>250000</v>
      </c>
      <c r="G99" s="25">
        <f>G100+G101</f>
        <v>250000</v>
      </c>
      <c r="H99" s="25">
        <f>H100+H101</f>
        <v>250000</v>
      </c>
    </row>
    <row r="100" spans="1:8">
      <c r="A100" s="153" t="s">
        <v>18</v>
      </c>
      <c r="B100" s="28" t="s">
        <v>19</v>
      </c>
      <c r="C100" s="30" t="s">
        <v>272</v>
      </c>
      <c r="D100" s="29">
        <v>0</v>
      </c>
      <c r="E100" s="30" t="s">
        <v>0</v>
      </c>
      <c r="F100" s="29">
        <v>190000</v>
      </c>
      <c r="G100" s="29">
        <v>190000</v>
      </c>
      <c r="H100" s="29">
        <v>190000</v>
      </c>
    </row>
    <row r="101" spans="1:8">
      <c r="A101" s="153" t="s">
        <v>22</v>
      </c>
      <c r="B101" s="28" t="s">
        <v>23</v>
      </c>
      <c r="C101" s="30" t="s">
        <v>272</v>
      </c>
      <c r="D101" s="29">
        <v>0</v>
      </c>
      <c r="E101" s="30" t="s">
        <v>0</v>
      </c>
      <c r="F101" s="29">
        <v>60000</v>
      </c>
      <c r="G101" s="29">
        <v>60000</v>
      </c>
      <c r="H101" s="29">
        <v>60000</v>
      </c>
    </row>
    <row r="102" spans="1:8">
      <c r="A102" s="152" t="s">
        <v>34</v>
      </c>
      <c r="B102" s="27" t="s">
        <v>35</v>
      </c>
      <c r="C102" s="26" t="s">
        <v>272</v>
      </c>
      <c r="D102" s="25">
        <v>0</v>
      </c>
      <c r="E102" s="26" t="s">
        <v>0</v>
      </c>
      <c r="F102" s="25">
        <f>F103+F104+F105</f>
        <v>185000</v>
      </c>
      <c r="G102" s="25">
        <f>G103+G104+G105</f>
        <v>185000</v>
      </c>
      <c r="H102" s="25">
        <f>H103+H104+H105</f>
        <v>185000</v>
      </c>
    </row>
    <row r="103" spans="1:8">
      <c r="A103" s="153" t="s">
        <v>40</v>
      </c>
      <c r="B103" s="28" t="s">
        <v>41</v>
      </c>
      <c r="C103" s="30" t="s">
        <v>272</v>
      </c>
      <c r="D103" s="29">
        <v>0</v>
      </c>
      <c r="E103" s="30" t="s">
        <v>0</v>
      </c>
      <c r="F103" s="29">
        <v>100000</v>
      </c>
      <c r="G103" s="29">
        <v>100000</v>
      </c>
      <c r="H103" s="29">
        <v>100000</v>
      </c>
    </row>
    <row r="104" spans="1:8">
      <c r="A104" s="153" t="s">
        <v>48</v>
      </c>
      <c r="B104" s="28" t="s">
        <v>49</v>
      </c>
      <c r="C104" s="30" t="s">
        <v>272</v>
      </c>
      <c r="D104" s="29">
        <v>0</v>
      </c>
      <c r="E104" s="30" t="s">
        <v>0</v>
      </c>
      <c r="F104" s="29">
        <v>70000</v>
      </c>
      <c r="G104" s="29">
        <v>70000</v>
      </c>
      <c r="H104" s="29">
        <v>70000</v>
      </c>
    </row>
    <row r="105" spans="1:8">
      <c r="A105" s="153" t="s">
        <v>52</v>
      </c>
      <c r="B105" s="28" t="s">
        <v>53</v>
      </c>
      <c r="C105" s="30" t="s">
        <v>272</v>
      </c>
      <c r="D105" s="29">
        <v>0</v>
      </c>
      <c r="E105" s="30" t="s">
        <v>0</v>
      </c>
      <c r="F105" s="29">
        <v>15000</v>
      </c>
      <c r="G105" s="29">
        <v>15000</v>
      </c>
      <c r="H105" s="29">
        <v>15000</v>
      </c>
    </row>
    <row r="106" spans="1:8">
      <c r="A106" s="152" t="s">
        <v>57</v>
      </c>
      <c r="B106" s="27" t="s">
        <v>58</v>
      </c>
      <c r="C106" s="26" t="s">
        <v>272</v>
      </c>
      <c r="D106" s="25">
        <v>0</v>
      </c>
      <c r="E106" s="26" t="s">
        <v>0</v>
      </c>
      <c r="F106" s="25">
        <f>F107+F108</f>
        <v>15000</v>
      </c>
      <c r="G106" s="25">
        <f>G107+G108</f>
        <v>15000</v>
      </c>
      <c r="H106" s="25">
        <f>H107+H108</f>
        <v>15000</v>
      </c>
    </row>
    <row r="107" spans="1:8">
      <c r="A107" s="153" t="s">
        <v>63</v>
      </c>
      <c r="B107" s="28" t="s">
        <v>64</v>
      </c>
      <c r="C107" s="30" t="s">
        <v>272</v>
      </c>
      <c r="D107" s="29">
        <v>0</v>
      </c>
      <c r="E107" s="30" t="s">
        <v>0</v>
      </c>
      <c r="F107" s="29">
        <v>5000</v>
      </c>
      <c r="G107" s="29">
        <v>5000</v>
      </c>
      <c r="H107" s="29">
        <v>5000</v>
      </c>
    </row>
    <row r="108" spans="1:8">
      <c r="A108" s="153" t="s">
        <v>69</v>
      </c>
      <c r="B108" s="28" t="s">
        <v>58</v>
      </c>
      <c r="C108" s="30" t="s">
        <v>272</v>
      </c>
      <c r="D108" s="29">
        <v>0</v>
      </c>
      <c r="E108" s="30" t="s">
        <v>0</v>
      </c>
      <c r="F108" s="29">
        <v>10000</v>
      </c>
      <c r="G108" s="29">
        <v>10000</v>
      </c>
      <c r="H108" s="29">
        <v>10000</v>
      </c>
    </row>
    <row r="109" spans="1:8">
      <c r="A109" s="151" t="s">
        <v>293</v>
      </c>
      <c r="B109" s="232" t="s">
        <v>151</v>
      </c>
      <c r="C109" s="233"/>
      <c r="D109" s="44">
        <v>0</v>
      </c>
      <c r="E109" s="43" t="s">
        <v>0</v>
      </c>
      <c r="F109" s="44">
        <f>F110+F112</f>
        <v>95000</v>
      </c>
      <c r="G109" s="44">
        <f>G110+G112</f>
        <v>95000</v>
      </c>
      <c r="H109" s="44">
        <f>H110+H112</f>
        <v>95000</v>
      </c>
    </row>
    <row r="110" spans="1:8">
      <c r="A110" s="152" t="s">
        <v>16</v>
      </c>
      <c r="B110" s="27" t="s">
        <v>17</v>
      </c>
      <c r="C110" s="26" t="s">
        <v>272</v>
      </c>
      <c r="D110" s="25">
        <v>0</v>
      </c>
      <c r="E110" s="26" t="s">
        <v>0</v>
      </c>
      <c r="F110" s="25">
        <f>F111</f>
        <v>90000</v>
      </c>
      <c r="G110" s="25">
        <f>G111</f>
        <v>90000</v>
      </c>
      <c r="H110" s="25">
        <f>H111</f>
        <v>90000</v>
      </c>
    </row>
    <row r="111" spans="1:8">
      <c r="A111" s="153" t="s">
        <v>18</v>
      </c>
      <c r="B111" s="28" t="s">
        <v>19</v>
      </c>
      <c r="C111" s="30" t="s">
        <v>272</v>
      </c>
      <c r="D111" s="29">
        <v>0</v>
      </c>
      <c r="E111" s="30" t="s">
        <v>0</v>
      </c>
      <c r="F111" s="29">
        <v>90000</v>
      </c>
      <c r="G111" s="29">
        <v>90000</v>
      </c>
      <c r="H111" s="29">
        <v>90000</v>
      </c>
    </row>
    <row r="112" spans="1:8">
      <c r="A112" s="152" t="s">
        <v>34</v>
      </c>
      <c r="B112" s="27" t="s">
        <v>35</v>
      </c>
      <c r="C112" s="26" t="s">
        <v>272</v>
      </c>
      <c r="D112" s="25">
        <v>0</v>
      </c>
      <c r="E112" s="26" t="s">
        <v>0</v>
      </c>
      <c r="F112" s="25">
        <f>F113</f>
        <v>5000</v>
      </c>
      <c r="G112" s="25">
        <f>G113</f>
        <v>5000</v>
      </c>
      <c r="H112" s="25">
        <f>H113</f>
        <v>5000</v>
      </c>
    </row>
    <row r="113" spans="1:8">
      <c r="A113" s="153" t="s">
        <v>48</v>
      </c>
      <c r="B113" s="28" t="s">
        <v>49</v>
      </c>
      <c r="C113" s="30" t="s">
        <v>272</v>
      </c>
      <c r="D113" s="29">
        <v>0</v>
      </c>
      <c r="E113" s="30" t="s">
        <v>0</v>
      </c>
      <c r="F113" s="29">
        <v>5000</v>
      </c>
      <c r="G113" s="29">
        <v>5000</v>
      </c>
      <c r="H113" s="29">
        <v>5000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&amp;CA I K&amp;R&amp;P</oddFooter>
  </headerFooter>
  <rowBreaks count="3" manualBreakCount="3">
    <brk id="32" max="7" man="1"/>
    <brk id="64" max="7" man="1"/>
    <brk id="9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83"/>
  <sheetViews>
    <sheetView zoomScaleNormal="100" zoomScaleSheetLayoutView="110" workbookViewId="0">
      <pane ySplit="12" topLeftCell="A13" activePane="bottomLeft" state="frozen"/>
      <selection pane="bottomLeft" activeCell="F7" sqref="F7"/>
    </sheetView>
  </sheetViews>
  <sheetFormatPr defaultRowHeight="15"/>
  <cols>
    <col min="1" max="1" width="10.7109375" style="144" customWidth="1"/>
    <col min="2" max="2" width="39.7109375" customWidth="1"/>
    <col min="3" max="3" width="5.7109375" customWidth="1"/>
    <col min="4" max="4" width="14.7109375" customWidth="1"/>
    <col min="5" max="5" width="5.7109375" customWidth="1"/>
    <col min="6" max="6" width="14.7109375" customWidth="1"/>
    <col min="7" max="8" width="14.7109375" style="95" customWidth="1"/>
    <col min="9" max="9" width="14" bestFit="1" customWidth="1"/>
    <col min="10" max="10" width="14.7109375" customWidth="1"/>
    <col min="11" max="11" width="14.28515625" customWidth="1"/>
  </cols>
  <sheetData>
    <row r="1" spans="1:11" ht="25.5" customHeight="1">
      <c r="A1" s="168"/>
      <c r="B1" s="169"/>
      <c r="C1" s="170" t="s">
        <v>265</v>
      </c>
      <c r="D1" s="171" t="s">
        <v>193</v>
      </c>
      <c r="E1" s="170" t="s">
        <v>188</v>
      </c>
      <c r="F1" s="170" t="s">
        <v>362</v>
      </c>
      <c r="G1" s="170" t="s">
        <v>362</v>
      </c>
      <c r="H1" s="170" t="s">
        <v>362</v>
      </c>
    </row>
    <row r="2" spans="1:11" ht="25.5" customHeight="1">
      <c r="A2" s="172" t="s">
        <v>173</v>
      </c>
      <c r="B2" s="176" t="s">
        <v>174</v>
      </c>
      <c r="C2" s="174"/>
      <c r="D2" s="175">
        <f>D13+D52+D58+D77</f>
        <v>385000000</v>
      </c>
      <c r="E2" s="174"/>
      <c r="F2" s="175">
        <f>F13+F52+F58+F77</f>
        <v>320000000</v>
      </c>
      <c r="G2" s="175">
        <f>G13+G52+G58+G77</f>
        <v>410000000</v>
      </c>
      <c r="H2" s="175">
        <f>H13+H52+H58+H77</f>
        <v>440000000</v>
      </c>
    </row>
    <row r="3" spans="1:11" ht="15" customHeight="1">
      <c r="A3" s="280"/>
      <c r="B3" s="280"/>
      <c r="C3" s="281"/>
      <c r="D3" s="35">
        <v>335000000</v>
      </c>
      <c r="E3" s="205">
        <v>11</v>
      </c>
      <c r="F3" s="35">
        <f>F13+F52+F58</f>
        <v>280000000</v>
      </c>
      <c r="G3" s="35">
        <f>G13+G52+G58</f>
        <v>350000000</v>
      </c>
      <c r="H3" s="35">
        <f>H13+H52+H58</f>
        <v>350000000</v>
      </c>
      <c r="I3" s="41">
        <f>F3+F4+F6+F7+F8+F9+F10+F11</f>
        <v>320000000</v>
      </c>
      <c r="J3" s="41">
        <f t="shared" ref="J3:K3" si="0">G3+G4+G6+G7+G8+G9+G10+G11</f>
        <v>410000000</v>
      </c>
      <c r="K3" s="41">
        <f t="shared" si="0"/>
        <v>440000000</v>
      </c>
    </row>
    <row r="4" spans="1:11">
      <c r="A4" s="282"/>
      <c r="B4" s="282"/>
      <c r="C4" s="283"/>
      <c r="D4" s="35">
        <f>D220+D230+D233+D235+D237+D239+D241+D243+D246+D249+D258+D261+D263+D266+D270+D273+D275+D286+D288+D290+D293+D302+D306+D308+D311+D314+D319+D322+D324</f>
        <v>0</v>
      </c>
      <c r="E4" s="34">
        <v>12</v>
      </c>
      <c r="F4" s="35">
        <v>0</v>
      </c>
      <c r="G4" s="35">
        <v>0</v>
      </c>
      <c r="H4" s="35">
        <v>0</v>
      </c>
    </row>
    <row r="5" spans="1:11">
      <c r="A5" s="282"/>
      <c r="B5" s="282"/>
      <c r="C5" s="283"/>
      <c r="D5" s="51">
        <f>D3+D4</f>
        <v>335000000</v>
      </c>
      <c r="E5" s="52" t="s">
        <v>328</v>
      </c>
      <c r="F5" s="51">
        <f>F3+F4</f>
        <v>280000000</v>
      </c>
      <c r="G5" s="51">
        <f t="shared" ref="G5:H5" si="1">G3+G4</f>
        <v>350000000</v>
      </c>
      <c r="H5" s="51">
        <f t="shared" si="1"/>
        <v>350000000</v>
      </c>
    </row>
    <row r="6" spans="1:11">
      <c r="A6" s="282"/>
      <c r="B6" s="282"/>
      <c r="C6" s="283"/>
      <c r="D6" s="35"/>
      <c r="E6" s="34" t="s">
        <v>261</v>
      </c>
      <c r="F6" s="35">
        <v>0</v>
      </c>
      <c r="G6" s="35">
        <v>0</v>
      </c>
      <c r="H6" s="35">
        <v>0</v>
      </c>
    </row>
    <row r="7" spans="1:11">
      <c r="A7" s="282"/>
      <c r="B7" s="282"/>
      <c r="C7" s="283"/>
      <c r="D7" s="35">
        <v>3000000</v>
      </c>
      <c r="E7" s="34" t="s">
        <v>339</v>
      </c>
      <c r="F7" s="35">
        <f>F77</f>
        <v>40000000</v>
      </c>
      <c r="G7" s="35">
        <f t="shared" ref="G7:H7" si="2">G77</f>
        <v>60000000</v>
      </c>
      <c r="H7" s="35">
        <f t="shared" si="2"/>
        <v>90000000</v>
      </c>
    </row>
    <row r="8" spans="1:11">
      <c r="A8" s="282"/>
      <c r="B8" s="282"/>
      <c r="C8" s="283"/>
      <c r="D8" s="35">
        <f>D154</f>
        <v>0</v>
      </c>
      <c r="E8" s="34" t="s">
        <v>320</v>
      </c>
      <c r="F8" s="35">
        <v>0</v>
      </c>
      <c r="G8" s="35">
        <v>0</v>
      </c>
      <c r="H8" s="35">
        <v>0</v>
      </c>
    </row>
    <row r="9" spans="1:11">
      <c r="A9" s="282"/>
      <c r="B9" s="282"/>
      <c r="C9" s="283"/>
      <c r="D9" s="35">
        <f>D150</f>
        <v>0</v>
      </c>
      <c r="E9" s="34" t="s">
        <v>325</v>
      </c>
      <c r="F9" s="35">
        <v>0</v>
      </c>
      <c r="G9" s="35">
        <v>0</v>
      </c>
      <c r="H9" s="35">
        <v>0</v>
      </c>
    </row>
    <row r="10" spans="1:11">
      <c r="A10" s="282"/>
      <c r="B10" s="282"/>
      <c r="C10" s="283"/>
      <c r="D10" s="35">
        <f>D259+D262+D264+D267+D271+D274+D276+D287+D289+D291+D294+D296+D297+D299+D300+D303+D307+D309+D312+D315</f>
        <v>0</v>
      </c>
      <c r="E10" s="34" t="s">
        <v>282</v>
      </c>
      <c r="F10" s="35">
        <v>0</v>
      </c>
      <c r="G10" s="35">
        <v>0</v>
      </c>
      <c r="H10" s="35">
        <v>0</v>
      </c>
    </row>
    <row r="11" spans="1:11">
      <c r="A11" s="292"/>
      <c r="B11" s="292"/>
      <c r="C11" s="293"/>
      <c r="D11" s="35">
        <f>D252</f>
        <v>0</v>
      </c>
      <c r="E11" s="34" t="s">
        <v>395</v>
      </c>
      <c r="F11" s="35">
        <v>0</v>
      </c>
      <c r="G11" s="35">
        <v>0</v>
      </c>
      <c r="H11" s="35">
        <f>H252</f>
        <v>0</v>
      </c>
    </row>
    <row r="12" spans="1:11">
      <c r="A12" s="290" t="s">
        <v>274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175</v>
      </c>
      <c r="B13" s="11" t="s">
        <v>176</v>
      </c>
      <c r="C13" s="47"/>
      <c r="D13" s="12">
        <v>4627199</v>
      </c>
      <c r="E13" s="47">
        <v>11</v>
      </c>
      <c r="F13" s="12">
        <f>F14+F17+F19+F22+F26+F30+F40+F47+F50</f>
        <v>4265816</v>
      </c>
      <c r="G13" s="12">
        <f>G14+G17+G19+G22+G26+G30+G40+G47+G50</f>
        <v>4265816</v>
      </c>
      <c r="H13" s="12">
        <f>H14+H17+H19+H22+H26+H30+H40+H47+H50</f>
        <v>4265816</v>
      </c>
    </row>
    <row r="14" spans="1:11">
      <c r="A14" s="146" t="s">
        <v>1</v>
      </c>
      <c r="B14" s="6" t="s">
        <v>2</v>
      </c>
      <c r="C14" s="5" t="s">
        <v>275</v>
      </c>
      <c r="D14" s="1">
        <v>1242440</v>
      </c>
      <c r="E14" s="31">
        <v>11</v>
      </c>
      <c r="F14" s="1">
        <f>F15+F16</f>
        <v>1317440</v>
      </c>
      <c r="G14" s="1">
        <f>G15+G16</f>
        <v>1317440</v>
      </c>
      <c r="H14" s="1">
        <f>H15+H16</f>
        <v>1317440</v>
      </c>
    </row>
    <row r="15" spans="1:11">
      <c r="A15" s="147" t="s">
        <v>3</v>
      </c>
      <c r="B15" s="7" t="s">
        <v>4</v>
      </c>
      <c r="C15" s="32" t="s">
        <v>275</v>
      </c>
      <c r="D15" s="8">
        <v>1206440</v>
      </c>
      <c r="E15" s="31">
        <v>11</v>
      </c>
      <c r="F15" s="8">
        <v>1281440</v>
      </c>
      <c r="G15" s="8">
        <v>1281440</v>
      </c>
      <c r="H15" s="8">
        <v>1281440</v>
      </c>
    </row>
    <row r="16" spans="1:11">
      <c r="A16" s="147" t="s">
        <v>149</v>
      </c>
      <c r="B16" s="7" t="s">
        <v>150</v>
      </c>
      <c r="C16" s="32" t="s">
        <v>275</v>
      </c>
      <c r="D16" s="8">
        <v>36000</v>
      </c>
      <c r="E16" s="31">
        <v>11</v>
      </c>
      <c r="F16" s="8">
        <v>36000</v>
      </c>
      <c r="G16" s="8">
        <v>36000</v>
      </c>
      <c r="H16" s="8">
        <v>36000</v>
      </c>
    </row>
    <row r="17" spans="1:8">
      <c r="A17" s="146" t="s">
        <v>7</v>
      </c>
      <c r="B17" s="6" t="s">
        <v>8</v>
      </c>
      <c r="C17" s="5" t="s">
        <v>275</v>
      </c>
      <c r="D17" s="1">
        <v>215760</v>
      </c>
      <c r="E17" s="31">
        <v>11</v>
      </c>
      <c r="F17" s="1">
        <f>F18</f>
        <v>65760</v>
      </c>
      <c r="G17" s="1">
        <f>G18</f>
        <v>65760</v>
      </c>
      <c r="H17" s="1">
        <f>H18</f>
        <v>65760</v>
      </c>
    </row>
    <row r="18" spans="1:8">
      <c r="A18" s="147" t="s">
        <v>9</v>
      </c>
      <c r="B18" s="7" t="s">
        <v>8</v>
      </c>
      <c r="C18" s="32" t="s">
        <v>275</v>
      </c>
      <c r="D18" s="8">
        <v>215760</v>
      </c>
      <c r="E18" s="31">
        <v>11</v>
      </c>
      <c r="F18" s="8">
        <v>65760</v>
      </c>
      <c r="G18" s="8">
        <v>65760</v>
      </c>
      <c r="H18" s="8">
        <v>65760</v>
      </c>
    </row>
    <row r="19" spans="1:8">
      <c r="A19" s="146" t="s">
        <v>10</v>
      </c>
      <c r="B19" s="6" t="s">
        <v>11</v>
      </c>
      <c r="C19" s="5" t="s">
        <v>275</v>
      </c>
      <c r="D19" s="1">
        <v>211959</v>
      </c>
      <c r="E19" s="31">
        <v>11</v>
      </c>
      <c r="F19" s="1">
        <f>F20+F21</f>
        <v>251059</v>
      </c>
      <c r="G19" s="1">
        <f>G20+G21</f>
        <v>251059</v>
      </c>
      <c r="H19" s="1">
        <f>H20+H21</f>
        <v>251059</v>
      </c>
    </row>
    <row r="20" spans="1:8">
      <c r="A20" s="147" t="s">
        <v>12</v>
      </c>
      <c r="B20" s="7" t="s">
        <v>13</v>
      </c>
      <c r="C20" s="32" t="s">
        <v>275</v>
      </c>
      <c r="D20" s="8">
        <v>185618</v>
      </c>
      <c r="E20" s="31">
        <v>11</v>
      </c>
      <c r="F20" s="8">
        <v>210618</v>
      </c>
      <c r="G20" s="8">
        <v>210618</v>
      </c>
      <c r="H20" s="8">
        <v>210618</v>
      </c>
    </row>
    <row r="21" spans="1:8">
      <c r="A21" s="147" t="s">
        <v>14</v>
      </c>
      <c r="B21" s="7" t="s">
        <v>15</v>
      </c>
      <c r="C21" s="32" t="s">
        <v>275</v>
      </c>
      <c r="D21" s="8">
        <v>26341</v>
      </c>
      <c r="E21" s="31">
        <v>11</v>
      </c>
      <c r="F21" s="8">
        <v>40441</v>
      </c>
      <c r="G21" s="8">
        <v>40441</v>
      </c>
      <c r="H21" s="8">
        <v>40441</v>
      </c>
    </row>
    <row r="22" spans="1:8">
      <c r="A22" s="146" t="s">
        <v>16</v>
      </c>
      <c r="B22" s="6" t="s">
        <v>17</v>
      </c>
      <c r="C22" s="5" t="s">
        <v>275</v>
      </c>
      <c r="D22" s="1">
        <v>452400</v>
      </c>
      <c r="E22" s="31">
        <v>11</v>
      </c>
      <c r="F22" s="1">
        <f>F23+F24+F25</f>
        <v>262118</v>
      </c>
      <c r="G22" s="1">
        <f>G23+G24+G25</f>
        <v>262118</v>
      </c>
      <c r="H22" s="1">
        <f>H23+H24+H25</f>
        <v>262118</v>
      </c>
    </row>
    <row r="23" spans="1:8">
      <c r="A23" s="147" t="s">
        <v>18</v>
      </c>
      <c r="B23" s="7" t="s">
        <v>19</v>
      </c>
      <c r="C23" s="32" t="s">
        <v>275</v>
      </c>
      <c r="D23" s="8">
        <v>350000</v>
      </c>
      <c r="E23" s="31">
        <v>11</v>
      </c>
      <c r="F23" s="8">
        <v>150000</v>
      </c>
      <c r="G23" s="8">
        <v>150000</v>
      </c>
      <c r="H23" s="8">
        <v>150000</v>
      </c>
    </row>
    <row r="24" spans="1:8">
      <c r="A24" s="147" t="s">
        <v>20</v>
      </c>
      <c r="B24" s="7" t="s">
        <v>21</v>
      </c>
      <c r="C24" s="32" t="s">
        <v>275</v>
      </c>
      <c r="D24" s="8">
        <v>32400</v>
      </c>
      <c r="E24" s="31">
        <v>11</v>
      </c>
      <c r="F24" s="8">
        <v>42118</v>
      </c>
      <c r="G24" s="8">
        <v>42118</v>
      </c>
      <c r="H24" s="8">
        <v>42118</v>
      </c>
    </row>
    <row r="25" spans="1:8">
      <c r="A25" s="147" t="s">
        <v>22</v>
      </c>
      <c r="B25" s="7" t="s">
        <v>23</v>
      </c>
      <c r="C25" s="32" t="s">
        <v>275</v>
      </c>
      <c r="D25" s="8">
        <v>70000</v>
      </c>
      <c r="E25" s="31">
        <v>11</v>
      </c>
      <c r="F25" s="8">
        <v>70000</v>
      </c>
      <c r="G25" s="8">
        <v>70000</v>
      </c>
      <c r="H25" s="8">
        <v>70000</v>
      </c>
    </row>
    <row r="26" spans="1:8">
      <c r="A26" s="146" t="s">
        <v>24</v>
      </c>
      <c r="B26" s="6" t="s">
        <v>25</v>
      </c>
      <c r="C26" s="5" t="s">
        <v>275</v>
      </c>
      <c r="D26" s="1">
        <v>208000</v>
      </c>
      <c r="E26" s="31">
        <v>11</v>
      </c>
      <c r="F26" s="1">
        <f>F27+F28+F29</f>
        <v>208000</v>
      </c>
      <c r="G26" s="1">
        <f>G27+G28+G29</f>
        <v>208000</v>
      </c>
      <c r="H26" s="1">
        <f>H27+H28+H29</f>
        <v>208000</v>
      </c>
    </row>
    <row r="27" spans="1:8">
      <c r="A27" s="147" t="s">
        <v>26</v>
      </c>
      <c r="B27" s="7" t="s">
        <v>27</v>
      </c>
      <c r="C27" s="32" t="s">
        <v>275</v>
      </c>
      <c r="D27" s="8">
        <v>58000</v>
      </c>
      <c r="E27" s="31">
        <v>11</v>
      </c>
      <c r="F27" s="8">
        <v>58000</v>
      </c>
      <c r="G27" s="8">
        <v>58000</v>
      </c>
      <c r="H27" s="8">
        <v>58000</v>
      </c>
    </row>
    <row r="28" spans="1:8">
      <c r="A28" s="147" t="s">
        <v>28</v>
      </c>
      <c r="B28" s="7" t="s">
        <v>29</v>
      </c>
      <c r="C28" s="32" t="s">
        <v>275</v>
      </c>
      <c r="D28" s="8">
        <v>120000</v>
      </c>
      <c r="E28" s="31">
        <v>11</v>
      </c>
      <c r="F28" s="8">
        <v>120000</v>
      </c>
      <c r="G28" s="8">
        <v>120000</v>
      </c>
      <c r="H28" s="8">
        <v>120000</v>
      </c>
    </row>
    <row r="29" spans="1:8">
      <c r="A29" s="147" t="s">
        <v>32</v>
      </c>
      <c r="B29" s="7" t="s">
        <v>33</v>
      </c>
      <c r="C29" s="32" t="s">
        <v>275</v>
      </c>
      <c r="D29" s="8">
        <v>30000</v>
      </c>
      <c r="E29" s="31">
        <v>11</v>
      </c>
      <c r="F29" s="8">
        <v>30000</v>
      </c>
      <c r="G29" s="8">
        <v>30000</v>
      </c>
      <c r="H29" s="8">
        <v>30000</v>
      </c>
    </row>
    <row r="30" spans="1:8">
      <c r="A30" s="146" t="s">
        <v>34</v>
      </c>
      <c r="B30" s="6" t="s">
        <v>35</v>
      </c>
      <c r="C30" s="5" t="s">
        <v>275</v>
      </c>
      <c r="D30" s="1">
        <v>1780140</v>
      </c>
      <c r="E30" s="31">
        <v>11</v>
      </c>
      <c r="F30" s="1">
        <f>F31+F32+F33+F34+F35+F36+F37+F38+F39</f>
        <v>1719939</v>
      </c>
      <c r="G30" s="1">
        <f>G31+G32+G33+G34+G35+G36+G37+G38+G39</f>
        <v>1719939</v>
      </c>
      <c r="H30" s="1">
        <f>H31+H32+H33+H34+H35+H36+H37+H38+H39</f>
        <v>1719939</v>
      </c>
    </row>
    <row r="31" spans="1:8">
      <c r="A31" s="147" t="s">
        <v>36</v>
      </c>
      <c r="B31" s="7" t="s">
        <v>37</v>
      </c>
      <c r="C31" s="32" t="s">
        <v>275</v>
      </c>
      <c r="D31" s="8">
        <v>100000</v>
      </c>
      <c r="E31" s="31">
        <v>11</v>
      </c>
      <c r="F31" s="8">
        <v>152000</v>
      </c>
      <c r="G31" s="8">
        <v>152000</v>
      </c>
      <c r="H31" s="8">
        <v>152000</v>
      </c>
    </row>
    <row r="32" spans="1:8">
      <c r="A32" s="147" t="s">
        <v>38</v>
      </c>
      <c r="B32" s="7" t="s">
        <v>39</v>
      </c>
      <c r="C32" s="32" t="s">
        <v>275</v>
      </c>
      <c r="D32" s="8">
        <v>110000</v>
      </c>
      <c r="E32" s="31">
        <v>11</v>
      </c>
      <c r="F32" s="8">
        <v>110000</v>
      </c>
      <c r="G32" s="8">
        <v>110000</v>
      </c>
      <c r="H32" s="8">
        <v>110000</v>
      </c>
    </row>
    <row r="33" spans="1:8">
      <c r="A33" s="147" t="s">
        <v>40</v>
      </c>
      <c r="B33" s="7" t="s">
        <v>41</v>
      </c>
      <c r="C33" s="32" t="s">
        <v>275</v>
      </c>
      <c r="D33" s="8">
        <v>20000</v>
      </c>
      <c r="E33" s="31">
        <v>11</v>
      </c>
      <c r="F33" s="8">
        <v>20000</v>
      </c>
      <c r="G33" s="8">
        <v>20000</v>
      </c>
      <c r="H33" s="8">
        <v>20000</v>
      </c>
    </row>
    <row r="34" spans="1:8">
      <c r="A34" s="147" t="s">
        <v>42</v>
      </c>
      <c r="B34" s="7" t="s">
        <v>43</v>
      </c>
      <c r="C34" s="32" t="s">
        <v>275</v>
      </c>
      <c r="D34" s="8">
        <v>4000</v>
      </c>
      <c r="E34" s="31">
        <v>11</v>
      </c>
      <c r="F34" s="8">
        <v>9000</v>
      </c>
      <c r="G34" s="8">
        <v>9000</v>
      </c>
      <c r="H34" s="8">
        <v>9000</v>
      </c>
    </row>
    <row r="35" spans="1:8">
      <c r="A35" s="147" t="s">
        <v>44</v>
      </c>
      <c r="B35" s="7" t="s">
        <v>45</v>
      </c>
      <c r="C35" s="32" t="s">
        <v>275</v>
      </c>
      <c r="D35" s="8">
        <v>890600</v>
      </c>
      <c r="E35" s="31">
        <v>11</v>
      </c>
      <c r="F35" s="8">
        <v>890600</v>
      </c>
      <c r="G35" s="8">
        <v>890600</v>
      </c>
      <c r="H35" s="8">
        <v>890600</v>
      </c>
    </row>
    <row r="36" spans="1:8">
      <c r="A36" s="147" t="s">
        <v>46</v>
      </c>
      <c r="B36" s="7" t="s">
        <v>47</v>
      </c>
      <c r="C36" s="32" t="s">
        <v>275</v>
      </c>
      <c r="D36" s="8">
        <v>6500</v>
      </c>
      <c r="E36" s="31">
        <v>11</v>
      </c>
      <c r="F36" s="8">
        <v>6500</v>
      </c>
      <c r="G36" s="8">
        <v>6500</v>
      </c>
      <c r="H36" s="8">
        <v>6500</v>
      </c>
    </row>
    <row r="37" spans="1:8">
      <c r="A37" s="147" t="s">
        <v>48</v>
      </c>
      <c r="B37" s="7" t="s">
        <v>49</v>
      </c>
      <c r="C37" s="32" t="s">
        <v>275</v>
      </c>
      <c r="D37" s="8">
        <v>476165</v>
      </c>
      <c r="E37" s="31">
        <v>11</v>
      </c>
      <c r="F37" s="8">
        <v>336164</v>
      </c>
      <c r="G37" s="8">
        <v>336164</v>
      </c>
      <c r="H37" s="8">
        <v>336164</v>
      </c>
    </row>
    <row r="38" spans="1:8">
      <c r="A38" s="147" t="s">
        <v>50</v>
      </c>
      <c r="B38" s="7" t="s">
        <v>51</v>
      </c>
      <c r="C38" s="32" t="s">
        <v>275</v>
      </c>
      <c r="D38" s="8">
        <v>36875</v>
      </c>
      <c r="E38" s="31">
        <v>11</v>
      </c>
      <c r="F38" s="8">
        <v>36875</v>
      </c>
      <c r="G38" s="8">
        <v>36875</v>
      </c>
      <c r="H38" s="8">
        <v>36875</v>
      </c>
    </row>
    <row r="39" spans="1:8">
      <c r="A39" s="147" t="s">
        <v>52</v>
      </c>
      <c r="B39" s="7" t="s">
        <v>53</v>
      </c>
      <c r="C39" s="32" t="s">
        <v>275</v>
      </c>
      <c r="D39" s="8">
        <v>136000</v>
      </c>
      <c r="E39" s="31">
        <v>11</v>
      </c>
      <c r="F39" s="8">
        <v>158800</v>
      </c>
      <c r="G39" s="8">
        <v>158800</v>
      </c>
      <c r="H39" s="8">
        <v>158800</v>
      </c>
    </row>
    <row r="40" spans="1:8">
      <c r="A40" s="146" t="s">
        <v>57</v>
      </c>
      <c r="B40" s="6" t="s">
        <v>58</v>
      </c>
      <c r="C40" s="5" t="s">
        <v>275</v>
      </c>
      <c r="D40" s="1">
        <v>391500</v>
      </c>
      <c r="E40" s="31">
        <v>11</v>
      </c>
      <c r="F40" s="1">
        <f>F41+F42+F43+F44+F45+F46</f>
        <v>391500</v>
      </c>
      <c r="G40" s="1">
        <f>G41+G42+G43+G44+G45+G46</f>
        <v>391500</v>
      </c>
      <c r="H40" s="1">
        <f>H41+H42+H43+H44+H45+H46</f>
        <v>391500</v>
      </c>
    </row>
    <row r="41" spans="1:8">
      <c r="A41" s="147" t="s">
        <v>59</v>
      </c>
      <c r="B41" s="7" t="s">
        <v>60</v>
      </c>
      <c r="C41" s="32" t="s">
        <v>275</v>
      </c>
      <c r="D41" s="8">
        <v>282000</v>
      </c>
      <c r="E41" s="31">
        <v>11</v>
      </c>
      <c r="F41" s="8">
        <v>282000</v>
      </c>
      <c r="G41" s="8">
        <v>282000</v>
      </c>
      <c r="H41" s="8">
        <v>282000</v>
      </c>
    </row>
    <row r="42" spans="1:8">
      <c r="A42" s="147" t="s">
        <v>61</v>
      </c>
      <c r="B42" s="7" t="s">
        <v>62</v>
      </c>
      <c r="C42" s="32" t="s">
        <v>275</v>
      </c>
      <c r="D42" s="8">
        <v>56500</v>
      </c>
      <c r="E42" s="31">
        <v>11</v>
      </c>
      <c r="F42" s="8">
        <v>56500</v>
      </c>
      <c r="G42" s="8">
        <v>56500</v>
      </c>
      <c r="H42" s="8">
        <v>56500</v>
      </c>
    </row>
    <row r="43" spans="1:8">
      <c r="A43" s="147" t="s">
        <v>63</v>
      </c>
      <c r="B43" s="7" t="s">
        <v>64</v>
      </c>
      <c r="C43" s="32" t="s">
        <v>275</v>
      </c>
      <c r="D43" s="8">
        <v>40000</v>
      </c>
      <c r="E43" s="31">
        <v>11</v>
      </c>
      <c r="F43" s="8">
        <v>40000</v>
      </c>
      <c r="G43" s="8">
        <v>40000</v>
      </c>
      <c r="H43" s="8">
        <v>40000</v>
      </c>
    </row>
    <row r="44" spans="1:8">
      <c r="A44" s="147" t="s">
        <v>65</v>
      </c>
      <c r="B44" s="7" t="s">
        <v>66</v>
      </c>
      <c r="C44" s="32" t="s">
        <v>275</v>
      </c>
      <c r="D44" s="8">
        <v>3000</v>
      </c>
      <c r="E44" s="31">
        <v>11</v>
      </c>
      <c r="F44" s="8">
        <v>3000</v>
      </c>
      <c r="G44" s="8">
        <v>3000</v>
      </c>
      <c r="H44" s="8">
        <v>3000</v>
      </c>
    </row>
    <row r="45" spans="1:8">
      <c r="A45" s="147" t="s">
        <v>67</v>
      </c>
      <c r="B45" s="7" t="s">
        <v>68</v>
      </c>
      <c r="C45" s="32" t="s">
        <v>275</v>
      </c>
      <c r="D45" s="8">
        <v>7000</v>
      </c>
      <c r="E45" s="31">
        <v>11</v>
      </c>
      <c r="F45" s="8">
        <v>7000</v>
      </c>
      <c r="G45" s="8">
        <v>7000</v>
      </c>
      <c r="H45" s="8">
        <v>7000</v>
      </c>
    </row>
    <row r="46" spans="1:8">
      <c r="A46" s="147" t="s">
        <v>69</v>
      </c>
      <c r="B46" s="7" t="s">
        <v>58</v>
      </c>
      <c r="C46" s="32" t="s">
        <v>275</v>
      </c>
      <c r="D46" s="8">
        <v>3000</v>
      </c>
      <c r="E46" s="31">
        <v>11</v>
      </c>
      <c r="F46" s="8">
        <v>3000</v>
      </c>
      <c r="G46" s="8">
        <v>3000</v>
      </c>
      <c r="H46" s="8">
        <v>3000</v>
      </c>
    </row>
    <row r="47" spans="1:8">
      <c r="A47" s="146" t="s">
        <v>70</v>
      </c>
      <c r="B47" s="6" t="s">
        <v>71</v>
      </c>
      <c r="C47" s="5" t="s">
        <v>275</v>
      </c>
      <c r="D47" s="1">
        <v>25000</v>
      </c>
      <c r="E47" s="31">
        <v>11</v>
      </c>
      <c r="F47" s="1">
        <f>F48+F49</f>
        <v>25000</v>
      </c>
      <c r="G47" s="1">
        <f>G48+G49</f>
        <v>25000</v>
      </c>
      <c r="H47" s="1">
        <f>H48+H49</f>
        <v>25000</v>
      </c>
    </row>
    <row r="48" spans="1:8">
      <c r="A48" s="147" t="s">
        <v>72</v>
      </c>
      <c r="B48" s="7" t="s">
        <v>73</v>
      </c>
      <c r="C48" s="32" t="s">
        <v>275</v>
      </c>
      <c r="D48" s="8">
        <v>15000</v>
      </c>
      <c r="E48" s="31">
        <v>11</v>
      </c>
      <c r="F48" s="8">
        <v>15000</v>
      </c>
      <c r="G48" s="8">
        <v>15000</v>
      </c>
      <c r="H48" s="8">
        <v>15000</v>
      </c>
    </row>
    <row r="49" spans="1:8">
      <c r="A49" s="147" t="s">
        <v>74</v>
      </c>
      <c r="B49" s="7" t="s">
        <v>75</v>
      </c>
      <c r="C49" s="32" t="s">
        <v>275</v>
      </c>
      <c r="D49" s="8">
        <v>10000</v>
      </c>
      <c r="E49" s="31">
        <v>11</v>
      </c>
      <c r="F49" s="8">
        <v>10000</v>
      </c>
      <c r="G49" s="8">
        <v>10000</v>
      </c>
      <c r="H49" s="8">
        <v>10000</v>
      </c>
    </row>
    <row r="50" spans="1:8">
      <c r="A50" s="146" t="s">
        <v>177</v>
      </c>
      <c r="B50" s="6" t="s">
        <v>178</v>
      </c>
      <c r="C50" s="5" t="s">
        <v>275</v>
      </c>
      <c r="D50" s="1">
        <v>100000</v>
      </c>
      <c r="E50" s="31">
        <v>11</v>
      </c>
      <c r="F50" s="1">
        <f>F51</f>
        <v>25000</v>
      </c>
      <c r="G50" s="1">
        <f>G51</f>
        <v>25000</v>
      </c>
      <c r="H50" s="1">
        <f>H51</f>
        <v>25000</v>
      </c>
    </row>
    <row r="51" spans="1:8">
      <c r="A51" s="147" t="s">
        <v>179</v>
      </c>
      <c r="B51" s="7" t="s">
        <v>180</v>
      </c>
      <c r="C51" s="32" t="s">
        <v>275</v>
      </c>
      <c r="D51" s="8">
        <v>100000</v>
      </c>
      <c r="E51" s="31">
        <v>11</v>
      </c>
      <c r="F51" s="8">
        <v>25000</v>
      </c>
      <c r="G51" s="8">
        <v>25000</v>
      </c>
      <c r="H51" s="8">
        <v>25000</v>
      </c>
    </row>
    <row r="52" spans="1:8">
      <c r="A52" s="145" t="s">
        <v>181</v>
      </c>
      <c r="B52" s="11" t="s">
        <v>170</v>
      </c>
      <c r="C52" s="13"/>
      <c r="D52" s="12">
        <v>277000</v>
      </c>
      <c r="E52" s="47">
        <v>11</v>
      </c>
      <c r="F52" s="12">
        <f>F53+F56</f>
        <v>227000</v>
      </c>
      <c r="G52" s="12">
        <f>G53+G56</f>
        <v>227000</v>
      </c>
      <c r="H52" s="12">
        <f>H53+H56</f>
        <v>227000</v>
      </c>
    </row>
    <row r="53" spans="1:8">
      <c r="A53" s="146" t="s">
        <v>88</v>
      </c>
      <c r="B53" s="6" t="s">
        <v>89</v>
      </c>
      <c r="C53" s="5" t="s">
        <v>275</v>
      </c>
      <c r="D53" s="1">
        <v>217000</v>
      </c>
      <c r="E53" s="31">
        <v>11</v>
      </c>
      <c r="F53" s="1">
        <f>F54+F55</f>
        <v>167000</v>
      </c>
      <c r="G53" s="1">
        <f>G54+G55</f>
        <v>167000</v>
      </c>
      <c r="H53" s="1">
        <f>H54+H55</f>
        <v>167000</v>
      </c>
    </row>
    <row r="54" spans="1:8">
      <c r="A54" s="147" t="s">
        <v>90</v>
      </c>
      <c r="B54" s="7" t="s">
        <v>91</v>
      </c>
      <c r="C54" s="32" t="s">
        <v>275</v>
      </c>
      <c r="D54" s="8">
        <v>177000</v>
      </c>
      <c r="E54" s="31">
        <v>11</v>
      </c>
      <c r="F54" s="8">
        <v>127000</v>
      </c>
      <c r="G54" s="8">
        <v>127000</v>
      </c>
      <c r="H54" s="8">
        <v>127000</v>
      </c>
    </row>
    <row r="55" spans="1:8">
      <c r="A55" s="147" t="s">
        <v>92</v>
      </c>
      <c r="B55" s="7" t="s">
        <v>93</v>
      </c>
      <c r="C55" s="32" t="s">
        <v>275</v>
      </c>
      <c r="D55" s="8">
        <v>40000</v>
      </c>
      <c r="E55" s="31">
        <v>11</v>
      </c>
      <c r="F55" s="8">
        <v>40000</v>
      </c>
      <c r="G55" s="8">
        <v>40000</v>
      </c>
      <c r="H55" s="8">
        <v>40000</v>
      </c>
    </row>
    <row r="56" spans="1:8">
      <c r="A56" s="146" t="s">
        <v>140</v>
      </c>
      <c r="B56" s="6" t="s">
        <v>141</v>
      </c>
      <c r="C56" s="5" t="s">
        <v>275</v>
      </c>
      <c r="D56" s="1">
        <v>60000</v>
      </c>
      <c r="E56" s="31">
        <v>11</v>
      </c>
      <c r="F56" s="1">
        <f>F57</f>
        <v>60000</v>
      </c>
      <c r="G56" s="1">
        <f>G57</f>
        <v>60000</v>
      </c>
      <c r="H56" s="1">
        <f>H57</f>
        <v>60000</v>
      </c>
    </row>
    <row r="57" spans="1:8">
      <c r="A57" s="147" t="s">
        <v>142</v>
      </c>
      <c r="B57" s="7" t="s">
        <v>143</v>
      </c>
      <c r="C57" s="32" t="s">
        <v>275</v>
      </c>
      <c r="D57" s="8">
        <v>60000</v>
      </c>
      <c r="E57" s="31">
        <v>11</v>
      </c>
      <c r="F57" s="8">
        <v>60000</v>
      </c>
      <c r="G57" s="8">
        <v>60000</v>
      </c>
      <c r="H57" s="8">
        <v>60000</v>
      </c>
    </row>
    <row r="58" spans="1:8">
      <c r="A58" s="145" t="s">
        <v>182</v>
      </c>
      <c r="B58" s="11" t="s">
        <v>183</v>
      </c>
      <c r="C58" s="13"/>
      <c r="D58" s="12">
        <v>330095801</v>
      </c>
      <c r="E58" s="47">
        <v>11</v>
      </c>
      <c r="F58" s="12">
        <f>F59+F65+F70+F73+F75</f>
        <v>275507184</v>
      </c>
      <c r="G58" s="12">
        <f>G59+G65+G70+G73+G75</f>
        <v>345507184</v>
      </c>
      <c r="H58" s="12">
        <f>H59+H65+H70+H73+H75</f>
        <v>345507184</v>
      </c>
    </row>
    <row r="59" spans="1:8">
      <c r="A59" s="146" t="s">
        <v>34</v>
      </c>
      <c r="B59" s="6" t="s">
        <v>35</v>
      </c>
      <c r="C59" s="5" t="s">
        <v>275</v>
      </c>
      <c r="D59" s="1">
        <v>146707801</v>
      </c>
      <c r="E59" s="31">
        <v>11</v>
      </c>
      <c r="F59" s="1">
        <f>F60+F61+F62+F63+F64</f>
        <v>135431792</v>
      </c>
      <c r="G59" s="1">
        <f>G60+G61+G62+G63+G64</f>
        <v>193784338</v>
      </c>
      <c r="H59" s="1">
        <f>H60+H61+H62+H63+H64</f>
        <v>193784338</v>
      </c>
    </row>
    <row r="60" spans="1:8">
      <c r="A60" s="147" t="s">
        <v>36</v>
      </c>
      <c r="B60" s="7" t="s">
        <v>37</v>
      </c>
      <c r="C60" s="32" t="s">
        <v>275</v>
      </c>
      <c r="D60" s="8">
        <v>2015000</v>
      </c>
      <c r="E60" s="31">
        <v>11</v>
      </c>
      <c r="F60" s="8">
        <v>3074600</v>
      </c>
      <c r="G60" s="8">
        <v>6074600</v>
      </c>
      <c r="H60" s="8">
        <v>6074600</v>
      </c>
    </row>
    <row r="61" spans="1:8">
      <c r="A61" s="147" t="s">
        <v>42</v>
      </c>
      <c r="B61" s="7" t="s">
        <v>43</v>
      </c>
      <c r="C61" s="32" t="s">
        <v>275</v>
      </c>
      <c r="D61" s="8">
        <v>1276954</v>
      </c>
      <c r="E61" s="31">
        <v>11</v>
      </c>
      <c r="F61" s="8">
        <v>1275154</v>
      </c>
      <c r="G61" s="8">
        <v>1275154</v>
      </c>
      <c r="H61" s="8">
        <v>1275154</v>
      </c>
    </row>
    <row r="62" spans="1:8">
      <c r="A62" s="147" t="s">
        <v>44</v>
      </c>
      <c r="B62" s="7" t="s">
        <v>45</v>
      </c>
      <c r="C62" s="32" t="s">
        <v>275</v>
      </c>
      <c r="D62" s="8">
        <v>141853597</v>
      </c>
      <c r="E62" s="31">
        <v>11</v>
      </c>
      <c r="F62" s="8">
        <v>126984971</v>
      </c>
      <c r="G62" s="8">
        <v>182337517</v>
      </c>
      <c r="H62" s="8">
        <v>182337517</v>
      </c>
    </row>
    <row r="63" spans="1:8">
      <c r="A63" s="147" t="s">
        <v>48</v>
      </c>
      <c r="B63" s="7" t="s">
        <v>49</v>
      </c>
      <c r="C63" s="32" t="s">
        <v>275</v>
      </c>
      <c r="D63" s="8">
        <v>1062250</v>
      </c>
      <c r="E63" s="31">
        <v>11</v>
      </c>
      <c r="F63" s="8">
        <v>3597067</v>
      </c>
      <c r="G63" s="8">
        <v>3597067</v>
      </c>
      <c r="H63" s="8">
        <v>3597067</v>
      </c>
    </row>
    <row r="64" spans="1:8">
      <c r="A64" s="147" t="s">
        <v>52</v>
      </c>
      <c r="B64" s="7" t="s">
        <v>53</v>
      </c>
      <c r="C64" s="32" t="s">
        <v>275</v>
      </c>
      <c r="D64" s="8">
        <v>500000</v>
      </c>
      <c r="E64" s="31">
        <v>11</v>
      </c>
      <c r="F64" s="8">
        <v>500000</v>
      </c>
      <c r="G64" s="8">
        <v>500000</v>
      </c>
      <c r="H64" s="8">
        <v>500000</v>
      </c>
    </row>
    <row r="65" spans="1:8">
      <c r="A65" s="146" t="s">
        <v>57</v>
      </c>
      <c r="B65" s="6" t="s">
        <v>58</v>
      </c>
      <c r="C65" s="5" t="s">
        <v>275</v>
      </c>
      <c r="D65" s="1">
        <v>169358000</v>
      </c>
      <c r="E65" s="31">
        <v>11</v>
      </c>
      <c r="F65" s="1">
        <f>F66+F67+F68+F69</f>
        <v>140045392</v>
      </c>
      <c r="G65" s="1">
        <f>G66+G67+G68+G69</f>
        <v>145649366</v>
      </c>
      <c r="H65" s="1">
        <f>H66+H67+H68+H69</f>
        <v>145649366</v>
      </c>
    </row>
    <row r="66" spans="1:8">
      <c r="A66" s="147" t="s">
        <v>61</v>
      </c>
      <c r="B66" s="7" t="s">
        <v>62</v>
      </c>
      <c r="C66" s="32" t="s">
        <v>275</v>
      </c>
      <c r="D66" s="8">
        <v>1100000</v>
      </c>
      <c r="E66" s="31">
        <v>11</v>
      </c>
      <c r="F66" s="8">
        <v>1100000</v>
      </c>
      <c r="G66" s="8">
        <v>1100000</v>
      </c>
      <c r="H66" s="8">
        <v>1100000</v>
      </c>
    </row>
    <row r="67" spans="1:8">
      <c r="A67" s="147" t="s">
        <v>65</v>
      </c>
      <c r="B67" s="7" t="s">
        <v>66</v>
      </c>
      <c r="C67" s="32" t="s">
        <v>275</v>
      </c>
      <c r="D67" s="8">
        <v>320000</v>
      </c>
      <c r="E67" s="31">
        <v>11</v>
      </c>
      <c r="F67" s="8">
        <v>320000</v>
      </c>
      <c r="G67" s="8">
        <v>320000</v>
      </c>
      <c r="H67" s="8">
        <v>320000</v>
      </c>
    </row>
    <row r="68" spans="1:8">
      <c r="A68" s="147" t="s">
        <v>67</v>
      </c>
      <c r="B68" s="7" t="s">
        <v>68</v>
      </c>
      <c r="C68" s="32" t="s">
        <v>275</v>
      </c>
      <c r="D68" s="8">
        <v>292000</v>
      </c>
      <c r="E68" s="31">
        <v>11</v>
      </c>
      <c r="F68" s="8">
        <v>742245</v>
      </c>
      <c r="G68" s="8">
        <v>742246</v>
      </c>
      <c r="H68" s="8">
        <v>742246</v>
      </c>
    </row>
    <row r="69" spans="1:8">
      <c r="A69" s="147" t="s">
        <v>69</v>
      </c>
      <c r="B69" s="7" t="s">
        <v>58</v>
      </c>
      <c r="C69" s="32" t="s">
        <v>275</v>
      </c>
      <c r="D69" s="8">
        <v>167646000</v>
      </c>
      <c r="E69" s="31">
        <v>11</v>
      </c>
      <c r="F69" s="8">
        <v>137883147</v>
      </c>
      <c r="G69" s="8">
        <v>143487120</v>
      </c>
      <c r="H69" s="8">
        <v>143487120</v>
      </c>
    </row>
    <row r="70" spans="1:8">
      <c r="A70" s="146" t="s">
        <v>70</v>
      </c>
      <c r="B70" s="6" t="s">
        <v>71</v>
      </c>
      <c r="C70" s="5" t="s">
        <v>275</v>
      </c>
      <c r="D70" s="1">
        <v>30000</v>
      </c>
      <c r="E70" s="31">
        <v>11</v>
      </c>
      <c r="F70" s="1">
        <f>F71+F72</f>
        <v>30000</v>
      </c>
      <c r="G70" s="1">
        <f>G71+G72</f>
        <v>30000</v>
      </c>
      <c r="H70" s="1">
        <f>H71+H72</f>
        <v>30000</v>
      </c>
    </row>
    <row r="71" spans="1:8">
      <c r="A71" s="147" t="s">
        <v>72</v>
      </c>
      <c r="B71" s="7" t="s">
        <v>73</v>
      </c>
      <c r="C71" s="32" t="s">
        <v>275</v>
      </c>
      <c r="D71" s="8">
        <v>15000</v>
      </c>
      <c r="E71" s="31">
        <v>11</v>
      </c>
      <c r="F71" s="8">
        <v>15000</v>
      </c>
      <c r="G71" s="8">
        <v>15000</v>
      </c>
      <c r="H71" s="8">
        <v>15000</v>
      </c>
    </row>
    <row r="72" spans="1:8">
      <c r="A72" s="147" t="s">
        <v>74</v>
      </c>
      <c r="B72" s="7" t="s">
        <v>75</v>
      </c>
      <c r="C72" s="32" t="s">
        <v>275</v>
      </c>
      <c r="D72" s="8">
        <v>15000</v>
      </c>
      <c r="E72" s="31">
        <v>11</v>
      </c>
      <c r="F72" s="8">
        <v>15000</v>
      </c>
      <c r="G72" s="8">
        <v>15000</v>
      </c>
      <c r="H72" s="8">
        <v>15000</v>
      </c>
    </row>
    <row r="73" spans="1:8">
      <c r="A73" s="146" t="s">
        <v>184</v>
      </c>
      <c r="B73" s="6" t="s">
        <v>185</v>
      </c>
      <c r="C73" s="5" t="s">
        <v>275</v>
      </c>
      <c r="D73" s="1">
        <v>1000000</v>
      </c>
      <c r="E73" s="31">
        <v>11</v>
      </c>
      <c r="F73" s="1">
        <f>F74</f>
        <v>0</v>
      </c>
      <c r="G73" s="1">
        <f>G74</f>
        <v>143480</v>
      </c>
      <c r="H73" s="1">
        <f>H74</f>
        <v>143480</v>
      </c>
    </row>
    <row r="74" spans="1:8">
      <c r="A74" s="147" t="s">
        <v>186</v>
      </c>
      <c r="B74" s="7" t="s">
        <v>187</v>
      </c>
      <c r="C74" s="32" t="s">
        <v>275</v>
      </c>
      <c r="D74" s="8">
        <v>1000000</v>
      </c>
      <c r="E74" s="31">
        <v>11</v>
      </c>
      <c r="F74" s="8">
        <v>0</v>
      </c>
      <c r="G74" s="8">
        <v>143480</v>
      </c>
      <c r="H74" s="8">
        <v>143480</v>
      </c>
    </row>
    <row r="75" spans="1:8">
      <c r="A75" s="146" t="s">
        <v>112</v>
      </c>
      <c r="B75" s="6" t="s">
        <v>113</v>
      </c>
      <c r="C75" s="5" t="s">
        <v>275</v>
      </c>
      <c r="D75" s="1">
        <v>13000000</v>
      </c>
      <c r="E75" s="31">
        <v>11</v>
      </c>
      <c r="F75" s="1">
        <f>F76</f>
        <v>0</v>
      </c>
      <c r="G75" s="1">
        <f>G76</f>
        <v>5900000</v>
      </c>
      <c r="H75" s="1">
        <f>H76</f>
        <v>5900000</v>
      </c>
    </row>
    <row r="76" spans="1:8">
      <c r="A76" s="147" t="s">
        <v>114</v>
      </c>
      <c r="B76" s="7" t="s">
        <v>113</v>
      </c>
      <c r="C76" s="32" t="s">
        <v>275</v>
      </c>
      <c r="D76" s="8">
        <v>13000000</v>
      </c>
      <c r="E76" s="31">
        <v>11</v>
      </c>
      <c r="F76" s="8">
        <v>0</v>
      </c>
      <c r="G76" s="8">
        <v>5900000</v>
      </c>
      <c r="H76" s="8">
        <v>5900000</v>
      </c>
    </row>
    <row r="77" spans="1:8">
      <c r="A77" s="145" t="s">
        <v>182</v>
      </c>
      <c r="B77" s="11" t="s">
        <v>183</v>
      </c>
      <c r="C77" s="13"/>
      <c r="D77" s="12">
        <f>D78+D82</f>
        <v>50000000</v>
      </c>
      <c r="E77" s="47">
        <v>71</v>
      </c>
      <c r="F77" s="12">
        <f>F78+F82+F80</f>
        <v>40000000</v>
      </c>
      <c r="G77" s="12">
        <f t="shared" ref="G77:H77" si="3">G78+G82+G80</f>
        <v>60000000</v>
      </c>
      <c r="H77" s="12">
        <f t="shared" si="3"/>
        <v>90000000</v>
      </c>
    </row>
    <row r="78" spans="1:8">
      <c r="A78" s="146" t="s">
        <v>34</v>
      </c>
      <c r="B78" s="6" t="s">
        <v>35</v>
      </c>
      <c r="C78" s="5" t="s">
        <v>275</v>
      </c>
      <c r="D78" s="1">
        <f>D79</f>
        <v>25000000</v>
      </c>
      <c r="E78" s="247">
        <v>71</v>
      </c>
      <c r="F78" s="1">
        <f>F79</f>
        <v>3000000</v>
      </c>
      <c r="G78" s="1">
        <f>G79</f>
        <v>12000000</v>
      </c>
      <c r="H78" s="1">
        <f>H79</f>
        <v>18000000</v>
      </c>
    </row>
    <row r="79" spans="1:8">
      <c r="A79" s="147" t="s">
        <v>44</v>
      </c>
      <c r="B79" s="7" t="s">
        <v>45</v>
      </c>
      <c r="C79" s="32" t="s">
        <v>275</v>
      </c>
      <c r="D79" s="8">
        <v>25000000</v>
      </c>
      <c r="E79" s="247">
        <v>71</v>
      </c>
      <c r="F79" s="8">
        <v>3000000</v>
      </c>
      <c r="G79" s="8">
        <v>12000000</v>
      </c>
      <c r="H79" s="8">
        <v>18000000</v>
      </c>
    </row>
    <row r="80" spans="1:8">
      <c r="A80" s="146" t="s">
        <v>57</v>
      </c>
      <c r="B80" s="6" t="s">
        <v>58</v>
      </c>
      <c r="C80" s="5" t="s">
        <v>275</v>
      </c>
      <c r="D80" s="1">
        <f>D81</f>
        <v>0</v>
      </c>
      <c r="E80" s="247">
        <v>71</v>
      </c>
      <c r="F80" s="1">
        <f>F81</f>
        <v>13000000</v>
      </c>
      <c r="G80" s="1">
        <f>G81</f>
        <v>18000000</v>
      </c>
      <c r="H80" s="1">
        <f>H81</f>
        <v>27000000</v>
      </c>
    </row>
    <row r="81" spans="1:8">
      <c r="A81" s="147">
        <v>3299</v>
      </c>
      <c r="B81" s="7" t="s">
        <v>58</v>
      </c>
      <c r="C81" s="32" t="s">
        <v>275</v>
      </c>
      <c r="D81" s="8">
        <v>0</v>
      </c>
      <c r="E81" s="247">
        <v>71</v>
      </c>
      <c r="F81" s="8">
        <v>13000000</v>
      </c>
      <c r="G81" s="8">
        <v>18000000</v>
      </c>
      <c r="H81" s="8">
        <v>27000000</v>
      </c>
    </row>
    <row r="82" spans="1:8">
      <c r="A82" s="146" t="s">
        <v>112</v>
      </c>
      <c r="B82" s="6" t="s">
        <v>113</v>
      </c>
      <c r="C82" s="5" t="s">
        <v>275</v>
      </c>
      <c r="D82" s="1">
        <f>D83</f>
        <v>25000000</v>
      </c>
      <c r="E82" s="247">
        <v>71</v>
      </c>
      <c r="F82" s="1">
        <f>F83</f>
        <v>24000000</v>
      </c>
      <c r="G82" s="1">
        <f>G83</f>
        <v>30000000</v>
      </c>
      <c r="H82" s="1">
        <f>H83</f>
        <v>45000000</v>
      </c>
    </row>
    <row r="83" spans="1:8">
      <c r="A83" s="147" t="s">
        <v>114</v>
      </c>
      <c r="B83" s="7" t="s">
        <v>113</v>
      </c>
      <c r="C83" s="32" t="s">
        <v>275</v>
      </c>
      <c r="D83" s="8">
        <v>25000000</v>
      </c>
      <c r="E83" s="247">
        <v>71</v>
      </c>
      <c r="F83" s="8">
        <v>24000000</v>
      </c>
      <c r="G83" s="8">
        <v>30000000</v>
      </c>
      <c r="H83" s="8">
        <v>45000000</v>
      </c>
    </row>
  </sheetData>
  <mergeCells count="2">
    <mergeCell ref="A3:C11"/>
    <mergeCell ref="A12:H12"/>
  </mergeCells>
  <printOptions horizontalCentered="1"/>
  <pageMargins left="0.39370078740157483" right="0.39370078740157483" top="0.39370078740157483" bottom="0.74803149606299213" header="0.39370078740157483" footer="0.39370078740157483"/>
  <pageSetup paperSize="9" orientation="landscape" r:id="rId1"/>
  <headerFooter>
    <oddFooter>&amp;CH A N D 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61"/>
  <sheetViews>
    <sheetView zoomScaleNormal="100" zoomScaleSheetLayoutView="80" workbookViewId="0">
      <pane ySplit="12" topLeftCell="A43" activePane="bottomLeft" state="frozen"/>
      <selection pane="bottomLeft" activeCell="A66" sqref="A66"/>
    </sheetView>
  </sheetViews>
  <sheetFormatPr defaultColWidth="9.140625" defaultRowHeight="15"/>
  <cols>
    <col min="1" max="1" width="10.7109375" style="144" customWidth="1"/>
    <col min="2" max="2" width="39.7109375" style="95" customWidth="1"/>
    <col min="3" max="3" width="5.7109375" style="95" customWidth="1"/>
    <col min="4" max="4" width="14.7109375" style="95" customWidth="1"/>
    <col min="5" max="5" width="5.7109375" style="95" customWidth="1"/>
    <col min="6" max="8" width="14.7109375" style="95" customWidth="1"/>
    <col min="9" max="9" width="12.85546875" style="95" customWidth="1"/>
    <col min="10" max="10" width="13.42578125" style="95" customWidth="1"/>
    <col min="11" max="11" width="15.7109375" style="95" customWidth="1"/>
    <col min="12" max="16384" width="9.140625" style="95"/>
  </cols>
  <sheetData>
    <row r="1" spans="1:11" ht="25.5" customHeight="1">
      <c r="A1" s="220"/>
      <c r="B1" s="221"/>
      <c r="C1" s="161" t="s">
        <v>265</v>
      </c>
      <c r="D1" s="162" t="s">
        <v>193</v>
      </c>
      <c r="E1" s="161" t="s">
        <v>188</v>
      </c>
      <c r="F1" s="161" t="s">
        <v>362</v>
      </c>
      <c r="G1" s="161" t="s">
        <v>360</v>
      </c>
      <c r="H1" s="161" t="s">
        <v>361</v>
      </c>
    </row>
    <row r="2" spans="1:11" ht="25.5" customHeight="1">
      <c r="A2" s="222" t="s">
        <v>383</v>
      </c>
      <c r="B2" s="176" t="s">
        <v>396</v>
      </c>
      <c r="C2" s="174"/>
      <c r="D2" s="249">
        <f t="shared" ref="D2:E2" si="0">D13</f>
        <v>0</v>
      </c>
      <c r="E2" s="248">
        <f t="shared" si="0"/>
        <v>11</v>
      </c>
      <c r="F2" s="249">
        <f>F3+F4+F6+F7+F8</f>
        <v>6009630</v>
      </c>
      <c r="G2" s="249">
        <f t="shared" ref="G2:H2" si="1">G3+G4+G6+G7+G8</f>
        <v>7000000</v>
      </c>
      <c r="H2" s="249">
        <f t="shared" si="1"/>
        <v>7000000</v>
      </c>
    </row>
    <row r="3" spans="1:11" ht="15" customHeight="1">
      <c r="A3" s="280"/>
      <c r="B3" s="280"/>
      <c r="C3" s="281"/>
      <c r="D3" s="35">
        <v>0</v>
      </c>
      <c r="E3" s="205">
        <v>11</v>
      </c>
      <c r="F3" s="35">
        <f>F13</f>
        <v>6000000</v>
      </c>
      <c r="G3" s="35">
        <f t="shared" ref="G3:H3" si="2">G13</f>
        <v>7000000</v>
      </c>
      <c r="H3" s="35">
        <f t="shared" si="2"/>
        <v>7000000</v>
      </c>
      <c r="I3" s="41">
        <f>F3+F4+F6+F7+F8+F9+F10+F11</f>
        <v>6009630</v>
      </c>
      <c r="J3" s="41">
        <f t="shared" ref="J3:K3" si="3">G3+G4+G6+G7+G8+G9+G10+G11</f>
        <v>7000000</v>
      </c>
      <c r="K3" s="41">
        <f t="shared" si="3"/>
        <v>7000000</v>
      </c>
    </row>
    <row r="4" spans="1:11" ht="15" customHeight="1">
      <c r="A4" s="282"/>
      <c r="B4" s="282"/>
      <c r="C4" s="283"/>
      <c r="D4" s="35">
        <f>D218+D228+D231+D233+D235+D237+D239+D241+D244+D247+D256+D259+D261+D264+D268+D271+D273+D284+D286+D288+D291+D300+D304+D306+D309+D312+D317+D320+D322</f>
        <v>0</v>
      </c>
      <c r="E4" s="34">
        <v>12</v>
      </c>
      <c r="F4" s="35">
        <v>0</v>
      </c>
      <c r="G4" s="35">
        <v>0</v>
      </c>
      <c r="H4" s="35">
        <v>0</v>
      </c>
    </row>
    <row r="5" spans="1:11">
      <c r="A5" s="282"/>
      <c r="B5" s="282"/>
      <c r="C5" s="283"/>
      <c r="D5" s="51">
        <f>D3+D4</f>
        <v>0</v>
      </c>
      <c r="E5" s="52" t="s">
        <v>328</v>
      </c>
      <c r="F5" s="51">
        <f>F3+F4</f>
        <v>6000000</v>
      </c>
      <c r="G5" s="51">
        <f>G3+G4</f>
        <v>7000000</v>
      </c>
      <c r="H5" s="51">
        <f t="shared" ref="H5" si="4">H3+H4</f>
        <v>7000000</v>
      </c>
    </row>
    <row r="6" spans="1:11">
      <c r="A6" s="282"/>
      <c r="B6" s="282"/>
      <c r="C6" s="283"/>
      <c r="D6" s="35">
        <v>0</v>
      </c>
      <c r="E6" s="34" t="s">
        <v>337</v>
      </c>
      <c r="F6" s="35">
        <v>0</v>
      </c>
      <c r="G6" s="35">
        <v>0</v>
      </c>
      <c r="H6" s="35">
        <v>0</v>
      </c>
    </row>
    <row r="7" spans="1:11">
      <c r="A7" s="282"/>
      <c r="B7" s="282"/>
      <c r="C7" s="283"/>
      <c r="D7" s="35">
        <v>0</v>
      </c>
      <c r="E7" s="34" t="s">
        <v>283</v>
      </c>
      <c r="F7" s="35">
        <v>0</v>
      </c>
      <c r="G7" s="35">
        <v>0</v>
      </c>
      <c r="H7" s="35">
        <v>0</v>
      </c>
    </row>
    <row r="8" spans="1:11">
      <c r="A8" s="282"/>
      <c r="B8" s="282"/>
      <c r="C8" s="283"/>
      <c r="D8" s="35">
        <v>0</v>
      </c>
      <c r="E8" s="34" t="s">
        <v>320</v>
      </c>
      <c r="F8" s="35">
        <f>F57</f>
        <v>9630</v>
      </c>
      <c r="G8" s="35">
        <f t="shared" ref="G8:H8" si="5">G57</f>
        <v>0</v>
      </c>
      <c r="H8" s="35">
        <f t="shared" si="5"/>
        <v>0</v>
      </c>
    </row>
    <row r="9" spans="1:11">
      <c r="A9" s="282"/>
      <c r="B9" s="282"/>
      <c r="C9" s="283"/>
      <c r="D9" s="35">
        <f>D148</f>
        <v>0</v>
      </c>
      <c r="E9" s="34" t="s">
        <v>325</v>
      </c>
      <c r="F9" s="35">
        <v>0</v>
      </c>
      <c r="G9" s="35">
        <v>0</v>
      </c>
      <c r="H9" s="35">
        <v>0</v>
      </c>
    </row>
    <row r="10" spans="1:11">
      <c r="A10" s="282"/>
      <c r="B10" s="282"/>
      <c r="C10" s="283"/>
      <c r="D10" s="35">
        <f>D257+D260+D262+D265+D269+D272+D274+D285+D287+D289+D292+D294+D295+D297+D298+D301+D305+D307+D310+D313</f>
        <v>0</v>
      </c>
      <c r="E10" s="34" t="s">
        <v>282</v>
      </c>
      <c r="F10" s="35">
        <v>0</v>
      </c>
      <c r="G10" s="35">
        <v>0</v>
      </c>
      <c r="H10" s="35">
        <v>0</v>
      </c>
    </row>
    <row r="11" spans="1:11">
      <c r="A11" s="292"/>
      <c r="B11" s="292"/>
      <c r="C11" s="293"/>
      <c r="D11" s="35">
        <f>D250</f>
        <v>0</v>
      </c>
      <c r="E11" s="34" t="s">
        <v>395</v>
      </c>
      <c r="F11" s="35">
        <v>0</v>
      </c>
      <c r="G11" s="35">
        <v>0</v>
      </c>
      <c r="H11" s="35">
        <v>0</v>
      </c>
    </row>
    <row r="12" spans="1:11">
      <c r="A12" s="290" t="s">
        <v>363</v>
      </c>
      <c r="B12" s="291"/>
      <c r="C12" s="291"/>
      <c r="D12" s="291"/>
      <c r="E12" s="291"/>
      <c r="F12" s="291"/>
      <c r="G12" s="291"/>
      <c r="H12" s="291"/>
    </row>
    <row r="13" spans="1:11">
      <c r="A13" s="145" t="s">
        <v>407</v>
      </c>
      <c r="B13" s="11" t="s">
        <v>397</v>
      </c>
      <c r="C13" s="13"/>
      <c r="D13" s="12"/>
      <c r="E13" s="13">
        <v>11</v>
      </c>
      <c r="F13" s="12">
        <f>F14+F18+F20+F23+F27+F33+F43+F50+F54+F60</f>
        <v>6000000</v>
      </c>
      <c r="G13" s="12">
        <f t="shared" ref="G13:H13" si="6">G14+G18+G20+G23+G27+G33+G43+G50+G54+G60</f>
        <v>7000000</v>
      </c>
      <c r="H13" s="12">
        <f t="shared" si="6"/>
        <v>7000000</v>
      </c>
    </row>
    <row r="14" spans="1:11">
      <c r="A14" s="146" t="s">
        <v>1</v>
      </c>
      <c r="B14" s="6" t="s">
        <v>2</v>
      </c>
      <c r="C14" s="5" t="s">
        <v>414</v>
      </c>
      <c r="D14" s="1">
        <v>0</v>
      </c>
      <c r="E14" s="5">
        <v>11</v>
      </c>
      <c r="F14" s="1">
        <f>F15+F16+F17</f>
        <v>1840000</v>
      </c>
      <c r="G14" s="1">
        <f>G15+G16+G17</f>
        <v>2768000</v>
      </c>
      <c r="H14" s="1">
        <f>H15+H16+H17</f>
        <v>2768000</v>
      </c>
    </row>
    <row r="15" spans="1:11">
      <c r="A15" s="147" t="s">
        <v>3</v>
      </c>
      <c r="B15" s="7" t="s">
        <v>4</v>
      </c>
      <c r="C15" s="10" t="s">
        <v>414</v>
      </c>
      <c r="D15" s="8">
        <v>0</v>
      </c>
      <c r="E15" s="10">
        <v>11</v>
      </c>
      <c r="F15" s="8">
        <v>1825000</v>
      </c>
      <c r="G15" s="8">
        <v>2750000</v>
      </c>
      <c r="H15" s="8">
        <v>2750000</v>
      </c>
    </row>
    <row r="16" spans="1:11">
      <c r="A16" s="147" t="s">
        <v>149</v>
      </c>
      <c r="B16" s="7" t="s">
        <v>150</v>
      </c>
      <c r="C16" s="10" t="s">
        <v>414</v>
      </c>
      <c r="D16" s="8">
        <v>0</v>
      </c>
      <c r="E16" s="10">
        <v>11</v>
      </c>
      <c r="F16" s="8">
        <v>15000</v>
      </c>
      <c r="G16" s="8">
        <v>18000</v>
      </c>
      <c r="H16" s="8">
        <v>18000</v>
      </c>
    </row>
    <row r="17" spans="1:8">
      <c r="A17" s="147" t="s">
        <v>5</v>
      </c>
      <c r="B17" s="7" t="s">
        <v>276</v>
      </c>
      <c r="C17" s="10" t="s">
        <v>414</v>
      </c>
      <c r="D17" s="8">
        <v>0</v>
      </c>
      <c r="E17" s="10" t="s">
        <v>0</v>
      </c>
      <c r="F17" s="8">
        <v>0</v>
      </c>
      <c r="G17" s="8">
        <v>0</v>
      </c>
      <c r="H17" s="8">
        <v>0</v>
      </c>
    </row>
    <row r="18" spans="1:8">
      <c r="A18" s="146" t="s">
        <v>7</v>
      </c>
      <c r="B18" s="6" t="s">
        <v>8</v>
      </c>
      <c r="C18" s="5" t="s">
        <v>414</v>
      </c>
      <c r="D18" s="1">
        <v>0</v>
      </c>
      <c r="E18" s="5">
        <v>11</v>
      </c>
      <c r="F18" s="1">
        <f>F19</f>
        <v>15000</v>
      </c>
      <c r="G18" s="1">
        <f>G19</f>
        <v>15000</v>
      </c>
      <c r="H18" s="1">
        <f>H19</f>
        <v>15000</v>
      </c>
    </row>
    <row r="19" spans="1:8">
      <c r="A19" s="147" t="s">
        <v>9</v>
      </c>
      <c r="B19" s="7" t="s">
        <v>8</v>
      </c>
      <c r="C19" s="10" t="s">
        <v>414</v>
      </c>
      <c r="D19" s="8">
        <v>0</v>
      </c>
      <c r="E19" s="10">
        <v>11</v>
      </c>
      <c r="F19" s="223">
        <v>15000</v>
      </c>
      <c r="G19" s="223">
        <v>15000</v>
      </c>
      <c r="H19" s="223">
        <v>15000</v>
      </c>
    </row>
    <row r="20" spans="1:8">
      <c r="A20" s="146" t="s">
        <v>10</v>
      </c>
      <c r="B20" s="6" t="s">
        <v>11</v>
      </c>
      <c r="C20" s="5" t="s">
        <v>414</v>
      </c>
      <c r="D20" s="1">
        <v>0</v>
      </c>
      <c r="E20" s="5">
        <v>11</v>
      </c>
      <c r="F20" s="1">
        <f>F21+F22</f>
        <v>295000</v>
      </c>
      <c r="G20" s="1">
        <f>G21+G22</f>
        <v>450000</v>
      </c>
      <c r="H20" s="1">
        <f>H21+H22</f>
        <v>450000</v>
      </c>
    </row>
    <row r="21" spans="1:8">
      <c r="A21" s="147" t="s">
        <v>12</v>
      </c>
      <c r="B21" s="7" t="s">
        <v>13</v>
      </c>
      <c r="C21" s="10" t="s">
        <v>415</v>
      </c>
      <c r="D21" s="8">
        <v>0</v>
      </c>
      <c r="E21" s="10">
        <v>11</v>
      </c>
      <c r="F21" s="8">
        <v>295000</v>
      </c>
      <c r="G21" s="8">
        <v>450000</v>
      </c>
      <c r="H21" s="8">
        <v>450000</v>
      </c>
    </row>
    <row r="22" spans="1:8">
      <c r="A22" s="147" t="s">
        <v>14</v>
      </c>
      <c r="B22" s="7" t="s">
        <v>398</v>
      </c>
      <c r="C22" s="10" t="s">
        <v>414</v>
      </c>
      <c r="D22" s="8">
        <v>0</v>
      </c>
      <c r="E22" s="10">
        <v>11</v>
      </c>
      <c r="F22" s="8">
        <v>0</v>
      </c>
      <c r="G22" s="8">
        <v>0</v>
      </c>
      <c r="H22" s="8">
        <v>0</v>
      </c>
    </row>
    <row r="23" spans="1:8">
      <c r="A23" s="146" t="s">
        <v>16</v>
      </c>
      <c r="B23" s="6" t="s">
        <v>17</v>
      </c>
      <c r="C23" s="5" t="s">
        <v>414</v>
      </c>
      <c r="D23" s="1">
        <v>0</v>
      </c>
      <c r="E23" s="5">
        <v>11</v>
      </c>
      <c r="F23" s="1">
        <f>F24+F25+F26</f>
        <v>263000</v>
      </c>
      <c r="G23" s="1">
        <f>G24+G25+G26</f>
        <v>357000</v>
      </c>
      <c r="H23" s="1">
        <f>H24+H25+H26</f>
        <v>357000</v>
      </c>
    </row>
    <row r="24" spans="1:8">
      <c r="A24" s="147" t="s">
        <v>18</v>
      </c>
      <c r="B24" s="7" t="s">
        <v>19</v>
      </c>
      <c r="C24" s="10" t="s">
        <v>414</v>
      </c>
      <c r="D24" s="8">
        <v>0</v>
      </c>
      <c r="E24" s="10">
        <v>11</v>
      </c>
      <c r="F24" s="223">
        <v>150000</v>
      </c>
      <c r="G24" s="223">
        <v>200000</v>
      </c>
      <c r="H24" s="223">
        <v>200000</v>
      </c>
    </row>
    <row r="25" spans="1:8">
      <c r="A25" s="147" t="s">
        <v>20</v>
      </c>
      <c r="B25" s="7" t="s">
        <v>21</v>
      </c>
      <c r="C25" s="10" t="s">
        <v>414</v>
      </c>
      <c r="D25" s="8">
        <v>0</v>
      </c>
      <c r="E25" s="10">
        <v>11</v>
      </c>
      <c r="F25" s="8">
        <v>88000</v>
      </c>
      <c r="G25" s="8">
        <v>132000</v>
      </c>
      <c r="H25" s="8">
        <v>132000</v>
      </c>
    </row>
    <row r="26" spans="1:8">
      <c r="A26" s="147" t="s">
        <v>22</v>
      </c>
      <c r="B26" s="7" t="s">
        <v>23</v>
      </c>
      <c r="C26" s="10" t="s">
        <v>414</v>
      </c>
      <c r="D26" s="8">
        <v>0</v>
      </c>
      <c r="E26" s="10">
        <v>11</v>
      </c>
      <c r="F26" s="223">
        <v>25000</v>
      </c>
      <c r="G26" s="223">
        <v>25000</v>
      </c>
      <c r="H26" s="223">
        <v>25000</v>
      </c>
    </row>
    <row r="27" spans="1:8">
      <c r="A27" s="146" t="s">
        <v>24</v>
      </c>
      <c r="B27" s="6" t="s">
        <v>25</v>
      </c>
      <c r="C27" s="5" t="s">
        <v>414</v>
      </c>
      <c r="D27" s="1">
        <v>0</v>
      </c>
      <c r="E27" s="5">
        <v>11</v>
      </c>
      <c r="F27" s="1">
        <f>F28+F29+F30+F31+F32</f>
        <v>185000</v>
      </c>
      <c r="G27" s="1">
        <f>G28+G29+G30+G31+G32</f>
        <v>270000</v>
      </c>
      <c r="H27" s="1">
        <f>H28+H29+H30+H31+H32</f>
        <v>270000</v>
      </c>
    </row>
    <row r="28" spans="1:8">
      <c r="A28" s="147" t="s">
        <v>26</v>
      </c>
      <c r="B28" s="7" t="s">
        <v>27</v>
      </c>
      <c r="C28" s="10" t="s">
        <v>414</v>
      </c>
      <c r="D28" s="8">
        <v>0</v>
      </c>
      <c r="E28" s="10">
        <v>11</v>
      </c>
      <c r="F28" s="8">
        <v>24000</v>
      </c>
      <c r="G28" s="8">
        <v>30000</v>
      </c>
      <c r="H28" s="8">
        <v>30000</v>
      </c>
    </row>
    <row r="29" spans="1:8">
      <c r="A29" s="147" t="s">
        <v>28</v>
      </c>
      <c r="B29" s="7" t="s">
        <v>29</v>
      </c>
      <c r="C29" s="10" t="s">
        <v>414</v>
      </c>
      <c r="D29" s="8">
        <v>0</v>
      </c>
      <c r="E29" s="10">
        <v>11</v>
      </c>
      <c r="F29" s="8">
        <v>153000</v>
      </c>
      <c r="G29" s="8">
        <v>230000</v>
      </c>
      <c r="H29" s="8">
        <v>230000</v>
      </c>
    </row>
    <row r="30" spans="1:8">
      <c r="A30" s="147" t="s">
        <v>30</v>
      </c>
      <c r="B30" s="7" t="s">
        <v>31</v>
      </c>
      <c r="C30" s="10" t="s">
        <v>414</v>
      </c>
      <c r="D30" s="8">
        <v>0</v>
      </c>
      <c r="E30" s="10">
        <v>11</v>
      </c>
      <c r="F30" s="223">
        <v>0</v>
      </c>
      <c r="G30" s="8">
        <v>0</v>
      </c>
      <c r="H30" s="8">
        <v>0</v>
      </c>
    </row>
    <row r="31" spans="1:8">
      <c r="A31" s="147" t="s">
        <v>32</v>
      </c>
      <c r="B31" s="7" t="s">
        <v>33</v>
      </c>
      <c r="C31" s="10" t="s">
        <v>414</v>
      </c>
      <c r="D31" s="8">
        <v>0</v>
      </c>
      <c r="E31" s="10">
        <v>11</v>
      </c>
      <c r="F31" s="8">
        <v>8000</v>
      </c>
      <c r="G31" s="8">
        <v>10000</v>
      </c>
      <c r="H31" s="8">
        <v>10000</v>
      </c>
    </row>
    <row r="32" spans="1:8">
      <c r="A32" s="147" t="s">
        <v>103</v>
      </c>
      <c r="B32" s="7" t="s">
        <v>192</v>
      </c>
      <c r="C32" s="10" t="s">
        <v>414</v>
      </c>
      <c r="D32" s="8">
        <v>0</v>
      </c>
      <c r="E32" s="10" t="s">
        <v>0</v>
      </c>
      <c r="F32" s="8">
        <v>0</v>
      </c>
      <c r="G32" s="8">
        <v>0</v>
      </c>
      <c r="H32" s="8">
        <v>0</v>
      </c>
    </row>
    <row r="33" spans="1:11">
      <c r="A33" s="146" t="s">
        <v>34</v>
      </c>
      <c r="B33" s="6" t="s">
        <v>35</v>
      </c>
      <c r="C33" s="5" t="s">
        <v>414</v>
      </c>
      <c r="D33" s="1">
        <v>0</v>
      </c>
      <c r="E33" s="5">
        <v>11</v>
      </c>
      <c r="F33" s="1">
        <f>F34+F35+F36+F37+F38+F39+F40+F41+F42</f>
        <v>827600</v>
      </c>
      <c r="G33" s="1">
        <f>G34+G35+G36+G37+G38+G39+G40+G41+G42</f>
        <v>870500</v>
      </c>
      <c r="H33" s="1">
        <f>H34+H35+H36+H37+H38+H39+H40+H41+H42</f>
        <v>870500</v>
      </c>
    </row>
    <row r="34" spans="1:11">
      <c r="A34" s="147" t="s">
        <v>36</v>
      </c>
      <c r="B34" s="7" t="s">
        <v>37</v>
      </c>
      <c r="C34" s="10" t="s">
        <v>414</v>
      </c>
      <c r="D34" s="8">
        <v>0</v>
      </c>
      <c r="E34" s="10">
        <v>11</v>
      </c>
      <c r="F34" s="8">
        <v>85000</v>
      </c>
      <c r="G34" s="8">
        <v>120000</v>
      </c>
      <c r="H34" s="8">
        <v>120000</v>
      </c>
    </row>
    <row r="35" spans="1:11">
      <c r="A35" s="147" t="s">
        <v>38</v>
      </c>
      <c r="B35" s="7" t="s">
        <v>39</v>
      </c>
      <c r="C35" s="10" t="s">
        <v>414</v>
      </c>
      <c r="D35" s="8">
        <v>0</v>
      </c>
      <c r="E35" s="10">
        <v>11</v>
      </c>
      <c r="F35" s="223">
        <v>250000</v>
      </c>
      <c r="G35" s="223">
        <v>157500</v>
      </c>
      <c r="H35" s="223">
        <v>157500</v>
      </c>
    </row>
    <row r="36" spans="1:11" s="227" customFormat="1">
      <c r="A36" s="147" t="s">
        <v>40</v>
      </c>
      <c r="B36" s="7" t="s">
        <v>41</v>
      </c>
      <c r="C36" s="10" t="s">
        <v>414</v>
      </c>
      <c r="D36" s="8">
        <v>0</v>
      </c>
      <c r="E36" s="10">
        <v>11</v>
      </c>
      <c r="F36" s="223">
        <v>25000</v>
      </c>
      <c r="G36" s="223">
        <v>25000</v>
      </c>
      <c r="H36" s="223">
        <v>25000</v>
      </c>
      <c r="I36" s="95"/>
      <c r="J36" s="95"/>
      <c r="K36" s="95"/>
    </row>
    <row r="37" spans="1:11">
      <c r="A37" s="147" t="s">
        <v>42</v>
      </c>
      <c r="B37" s="7" t="s">
        <v>43</v>
      </c>
      <c r="C37" s="10" t="s">
        <v>414</v>
      </c>
      <c r="D37" s="8">
        <v>0</v>
      </c>
      <c r="E37" s="10">
        <v>11</v>
      </c>
      <c r="F37" s="8">
        <v>100000</v>
      </c>
      <c r="G37" s="8">
        <v>150000</v>
      </c>
      <c r="H37" s="8">
        <v>150000</v>
      </c>
    </row>
    <row r="38" spans="1:11">
      <c r="A38" s="147" t="s">
        <v>44</v>
      </c>
      <c r="B38" s="7" t="s">
        <v>45</v>
      </c>
      <c r="C38" s="10" t="s">
        <v>414</v>
      </c>
      <c r="D38" s="8">
        <v>0</v>
      </c>
      <c r="E38" s="10">
        <v>11</v>
      </c>
      <c r="F38" s="8">
        <v>340000</v>
      </c>
      <c r="G38" s="8">
        <v>380000</v>
      </c>
      <c r="H38" s="8">
        <v>380000</v>
      </c>
    </row>
    <row r="39" spans="1:11">
      <c r="A39" s="147" t="s">
        <v>46</v>
      </c>
      <c r="B39" s="7" t="s">
        <v>47</v>
      </c>
      <c r="C39" s="10" t="s">
        <v>414</v>
      </c>
      <c r="D39" s="8">
        <v>0</v>
      </c>
      <c r="E39" s="10">
        <v>11</v>
      </c>
      <c r="F39" s="8">
        <v>0</v>
      </c>
      <c r="G39" s="8">
        <v>0</v>
      </c>
      <c r="H39" s="8">
        <v>0</v>
      </c>
    </row>
    <row r="40" spans="1:11">
      <c r="A40" s="147" t="s">
        <v>48</v>
      </c>
      <c r="B40" s="7" t="s">
        <v>49</v>
      </c>
      <c r="C40" s="10" t="s">
        <v>414</v>
      </c>
      <c r="D40" s="8">
        <v>0</v>
      </c>
      <c r="E40" s="10">
        <v>11</v>
      </c>
      <c r="F40" s="223">
        <v>0</v>
      </c>
      <c r="G40" s="223">
        <v>0</v>
      </c>
      <c r="H40" s="223">
        <v>0</v>
      </c>
    </row>
    <row r="41" spans="1:11">
      <c r="A41" s="147" t="s">
        <v>50</v>
      </c>
      <c r="B41" s="7" t="s">
        <v>51</v>
      </c>
      <c r="C41" s="10" t="s">
        <v>414</v>
      </c>
      <c r="D41" s="8">
        <v>0</v>
      </c>
      <c r="E41" s="10">
        <v>11</v>
      </c>
      <c r="F41" s="8">
        <v>12000</v>
      </c>
      <c r="G41" s="8">
        <v>15000</v>
      </c>
      <c r="H41" s="8">
        <v>15000</v>
      </c>
    </row>
    <row r="42" spans="1:11">
      <c r="A42" s="147" t="s">
        <v>52</v>
      </c>
      <c r="B42" s="7" t="s">
        <v>53</v>
      </c>
      <c r="C42" s="10" t="s">
        <v>414</v>
      </c>
      <c r="D42" s="8">
        <v>0</v>
      </c>
      <c r="E42" s="10">
        <v>11</v>
      </c>
      <c r="F42" s="8">
        <v>15600</v>
      </c>
      <c r="G42" s="8">
        <v>23000</v>
      </c>
      <c r="H42" s="8">
        <v>23000</v>
      </c>
    </row>
    <row r="43" spans="1:11">
      <c r="A43" s="146" t="s">
        <v>57</v>
      </c>
      <c r="B43" s="6" t="s">
        <v>58</v>
      </c>
      <c r="C43" s="5" t="s">
        <v>414</v>
      </c>
      <c r="D43" s="1">
        <v>0</v>
      </c>
      <c r="E43" s="5">
        <v>11</v>
      </c>
      <c r="F43" s="1">
        <f>F44+F45+F46+F47+F48+F49</f>
        <v>61600</v>
      </c>
      <c r="G43" s="1">
        <f>G44+G45+G46+G47+G48+G49</f>
        <v>73000</v>
      </c>
      <c r="H43" s="1">
        <f>H44+H45+H46+H47+H48+H49</f>
        <v>73000</v>
      </c>
    </row>
    <row r="44" spans="1:11">
      <c r="A44" s="147" t="s">
        <v>59</v>
      </c>
      <c r="B44" s="7" t="s">
        <v>60</v>
      </c>
      <c r="C44" s="10" t="s">
        <v>414</v>
      </c>
      <c r="D44" s="8">
        <v>0</v>
      </c>
      <c r="E44" s="10">
        <v>11</v>
      </c>
      <c r="F44" s="8">
        <v>0</v>
      </c>
      <c r="G44" s="8">
        <v>0</v>
      </c>
      <c r="H44" s="8">
        <v>0</v>
      </c>
    </row>
    <row r="45" spans="1:11">
      <c r="A45" s="224" t="s">
        <v>61</v>
      </c>
      <c r="B45" s="225" t="s">
        <v>62</v>
      </c>
      <c r="C45" s="226" t="s">
        <v>414</v>
      </c>
      <c r="D45" s="223">
        <v>0</v>
      </c>
      <c r="E45" s="226">
        <v>11</v>
      </c>
      <c r="F45" s="223">
        <v>10000</v>
      </c>
      <c r="G45" s="223">
        <v>10000</v>
      </c>
      <c r="H45" s="223">
        <v>10000</v>
      </c>
      <c r="I45" s="227"/>
      <c r="J45" s="227"/>
      <c r="K45" s="227"/>
    </row>
    <row r="46" spans="1:11">
      <c r="A46" s="147" t="s">
        <v>63</v>
      </c>
      <c r="B46" s="7" t="s">
        <v>64</v>
      </c>
      <c r="C46" s="10" t="s">
        <v>414</v>
      </c>
      <c r="D46" s="8">
        <v>0</v>
      </c>
      <c r="E46" s="10">
        <v>11</v>
      </c>
      <c r="F46" s="8">
        <v>19000</v>
      </c>
      <c r="G46" s="8">
        <v>29000</v>
      </c>
      <c r="H46" s="8">
        <v>29000</v>
      </c>
    </row>
    <row r="47" spans="1:11">
      <c r="A47" s="147" t="s">
        <v>65</v>
      </c>
      <c r="B47" s="7" t="s">
        <v>66</v>
      </c>
      <c r="C47" s="10" t="s">
        <v>414</v>
      </c>
      <c r="D47" s="8">
        <v>0</v>
      </c>
      <c r="E47" s="10">
        <v>11</v>
      </c>
      <c r="F47" s="8">
        <v>0</v>
      </c>
      <c r="G47" s="8">
        <v>0</v>
      </c>
      <c r="H47" s="8">
        <v>0</v>
      </c>
    </row>
    <row r="48" spans="1:11" s="228" customFormat="1">
      <c r="A48" s="147" t="s">
        <v>67</v>
      </c>
      <c r="B48" s="7" t="s">
        <v>68</v>
      </c>
      <c r="C48" s="10" t="s">
        <v>414</v>
      </c>
      <c r="D48" s="8">
        <v>0</v>
      </c>
      <c r="E48" s="10" t="s">
        <v>0</v>
      </c>
      <c r="F48" s="8">
        <v>2600</v>
      </c>
      <c r="G48" s="8">
        <v>4000</v>
      </c>
      <c r="H48" s="8">
        <v>4000</v>
      </c>
      <c r="I48" s="95"/>
      <c r="J48" s="95"/>
      <c r="K48" s="95"/>
    </row>
    <row r="49" spans="1:11">
      <c r="A49" s="147" t="s">
        <v>69</v>
      </c>
      <c r="B49" s="7" t="s">
        <v>58</v>
      </c>
      <c r="C49" s="10" t="s">
        <v>414</v>
      </c>
      <c r="D49" s="8">
        <v>0</v>
      </c>
      <c r="E49" s="10">
        <v>11</v>
      </c>
      <c r="F49" s="8">
        <v>30000</v>
      </c>
      <c r="G49" s="8">
        <v>30000</v>
      </c>
      <c r="H49" s="8">
        <v>30000</v>
      </c>
    </row>
    <row r="50" spans="1:11">
      <c r="A50" s="146" t="s">
        <v>70</v>
      </c>
      <c r="B50" s="6" t="s">
        <v>71</v>
      </c>
      <c r="C50" s="5" t="s">
        <v>414</v>
      </c>
      <c r="D50" s="1">
        <v>0</v>
      </c>
      <c r="E50" s="5">
        <v>11</v>
      </c>
      <c r="F50" s="1">
        <f>F51+F52+F53</f>
        <v>509800</v>
      </c>
      <c r="G50" s="1">
        <f>G51+G52+G53</f>
        <v>160500</v>
      </c>
      <c r="H50" s="1">
        <f>H51+H52+H53</f>
        <v>160500</v>
      </c>
    </row>
    <row r="51" spans="1:11">
      <c r="A51" s="147" t="s">
        <v>72</v>
      </c>
      <c r="B51" s="7" t="s">
        <v>73</v>
      </c>
      <c r="C51" s="10" t="s">
        <v>414</v>
      </c>
      <c r="D51" s="8">
        <v>0</v>
      </c>
      <c r="E51" s="10">
        <v>11</v>
      </c>
      <c r="F51" s="8">
        <v>4800</v>
      </c>
      <c r="G51" s="8">
        <v>5500</v>
      </c>
      <c r="H51" s="8">
        <v>5500</v>
      </c>
    </row>
    <row r="52" spans="1:11">
      <c r="A52" s="147" t="s">
        <v>74</v>
      </c>
      <c r="B52" s="7" t="s">
        <v>75</v>
      </c>
      <c r="C52" s="10" t="s">
        <v>414</v>
      </c>
      <c r="D52" s="8">
        <v>0</v>
      </c>
      <c r="E52" s="10">
        <v>11</v>
      </c>
      <c r="F52" s="8">
        <v>5000</v>
      </c>
      <c r="G52" s="8">
        <v>5000</v>
      </c>
      <c r="H52" s="8">
        <v>5000</v>
      </c>
    </row>
    <row r="53" spans="1:11">
      <c r="A53" s="147" t="s">
        <v>76</v>
      </c>
      <c r="B53" s="7" t="s">
        <v>77</v>
      </c>
      <c r="C53" s="10" t="s">
        <v>414</v>
      </c>
      <c r="D53" s="8">
        <v>0</v>
      </c>
      <c r="E53" s="10">
        <v>11</v>
      </c>
      <c r="F53" s="8">
        <v>500000</v>
      </c>
      <c r="G53" s="8">
        <v>150000</v>
      </c>
      <c r="H53" s="8">
        <v>150000</v>
      </c>
    </row>
    <row r="54" spans="1:11">
      <c r="A54" s="146" t="s">
        <v>88</v>
      </c>
      <c r="B54" s="6" t="s">
        <v>89</v>
      </c>
      <c r="C54" s="5" t="s">
        <v>414</v>
      </c>
      <c r="D54" s="1">
        <v>0</v>
      </c>
      <c r="E54" s="5">
        <v>11</v>
      </c>
      <c r="F54" s="1">
        <f>F55+F56</f>
        <v>3000</v>
      </c>
      <c r="G54" s="1">
        <f>G55+G56</f>
        <v>36000</v>
      </c>
      <c r="H54" s="1">
        <f>H55+H56</f>
        <v>36000</v>
      </c>
    </row>
    <row r="55" spans="1:11">
      <c r="A55" s="147" t="s">
        <v>90</v>
      </c>
      <c r="B55" s="7" t="s">
        <v>91</v>
      </c>
      <c r="C55" s="10" t="s">
        <v>414</v>
      </c>
      <c r="D55" s="8">
        <v>0</v>
      </c>
      <c r="E55" s="10">
        <v>11</v>
      </c>
      <c r="F55" s="8">
        <v>1000</v>
      </c>
      <c r="G55" s="8">
        <v>12000</v>
      </c>
      <c r="H55" s="8">
        <v>12000</v>
      </c>
    </row>
    <row r="56" spans="1:11">
      <c r="A56" s="147" t="s">
        <v>92</v>
      </c>
      <c r="B56" s="7" t="s">
        <v>93</v>
      </c>
      <c r="C56" s="10" t="s">
        <v>414</v>
      </c>
      <c r="D56" s="8">
        <v>0</v>
      </c>
      <c r="E56" s="10">
        <v>11</v>
      </c>
      <c r="F56" s="8">
        <v>2000</v>
      </c>
      <c r="G56" s="8">
        <v>24000</v>
      </c>
      <c r="H56" s="8">
        <v>24000</v>
      </c>
    </row>
    <row r="57" spans="1:11">
      <c r="A57" s="145" t="s">
        <v>407</v>
      </c>
      <c r="B57" s="11" t="s">
        <v>397</v>
      </c>
      <c r="C57" s="13"/>
      <c r="D57" s="12">
        <v>0</v>
      </c>
      <c r="E57" s="13" t="s">
        <v>320</v>
      </c>
      <c r="F57" s="12">
        <f>F58</f>
        <v>9630</v>
      </c>
      <c r="G57" s="12">
        <f t="shared" ref="G57:H57" si="7">G58</f>
        <v>0</v>
      </c>
      <c r="H57" s="12">
        <f t="shared" si="7"/>
        <v>0</v>
      </c>
      <c r="I57" s="228"/>
      <c r="J57" s="228"/>
      <c r="K57" s="228"/>
    </row>
    <row r="58" spans="1:11">
      <c r="A58" s="146" t="s">
        <v>70</v>
      </c>
      <c r="B58" s="6" t="s">
        <v>55</v>
      </c>
      <c r="C58" s="5" t="s">
        <v>414</v>
      </c>
      <c r="D58" s="1">
        <v>0</v>
      </c>
      <c r="E58" s="5" t="s">
        <v>320</v>
      </c>
      <c r="F58" s="1">
        <f>F59</f>
        <v>9630</v>
      </c>
      <c r="G58" s="1">
        <f t="shared" ref="G58" si="8">G59</f>
        <v>0</v>
      </c>
      <c r="H58" s="1">
        <f t="shared" ref="H58" si="9">H59</f>
        <v>0</v>
      </c>
    </row>
    <row r="59" spans="1:11">
      <c r="A59" s="239">
        <v>3241</v>
      </c>
      <c r="B59" s="240" t="s">
        <v>55</v>
      </c>
      <c r="C59" s="241" t="s">
        <v>414</v>
      </c>
      <c r="D59" s="242">
        <v>0</v>
      </c>
      <c r="E59" s="241" t="s">
        <v>320</v>
      </c>
      <c r="F59" s="242">
        <v>9630</v>
      </c>
      <c r="G59" s="242">
        <v>0</v>
      </c>
      <c r="H59" s="242">
        <v>0</v>
      </c>
    </row>
    <row r="60" spans="1:11">
      <c r="A60" s="146" t="s">
        <v>408</v>
      </c>
      <c r="B60" s="24" t="s">
        <v>409</v>
      </c>
      <c r="C60" s="5" t="s">
        <v>414</v>
      </c>
      <c r="D60" s="1">
        <v>0</v>
      </c>
      <c r="E60" s="5" t="s">
        <v>0</v>
      </c>
      <c r="F60" s="268">
        <f>F61</f>
        <v>2000000</v>
      </c>
      <c r="G60" s="268">
        <f t="shared" ref="G60:H60" si="10">G61</f>
        <v>2000000</v>
      </c>
      <c r="H60" s="268">
        <f t="shared" si="10"/>
        <v>2000000</v>
      </c>
    </row>
    <row r="61" spans="1:11">
      <c r="A61" s="147">
        <v>5422</v>
      </c>
      <c r="B61" s="7" t="s">
        <v>410</v>
      </c>
      <c r="C61" s="10" t="s">
        <v>414</v>
      </c>
      <c r="D61" s="8">
        <v>0</v>
      </c>
      <c r="E61" s="10" t="s">
        <v>0</v>
      </c>
      <c r="F61" s="8">
        <v>2000000</v>
      </c>
      <c r="G61" s="8">
        <v>2000000</v>
      </c>
      <c r="H61" s="8">
        <v>2000000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&amp;A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NASLOVNA</vt:lpstr>
      <vt:lpstr> UKUPNO IZVORI</vt:lpstr>
      <vt:lpstr>UKUPNO LIMIT</vt:lpstr>
      <vt:lpstr>MINGO</vt:lpstr>
      <vt:lpstr>ZALIHE</vt:lpstr>
      <vt:lpstr> AOPT</vt:lpstr>
      <vt:lpstr>AIK</vt:lpstr>
      <vt:lpstr>HANDA</vt:lpstr>
      <vt:lpstr>CEI</vt:lpstr>
      <vt:lpstr>DZM</vt:lpstr>
      <vt:lpstr>HZN</vt:lpstr>
      <vt:lpstr>HAA</vt:lpstr>
      <vt:lpstr>' AOPT'!Print_Area</vt:lpstr>
      <vt:lpstr>AIK!Print_Area</vt:lpstr>
      <vt:lpstr>CEI!Print_Area</vt:lpstr>
      <vt:lpstr>DZM!Print_Area</vt:lpstr>
      <vt:lpstr>HAA!Print_Area</vt:lpstr>
      <vt:lpstr>HANDA!Print_Area</vt:lpstr>
      <vt:lpstr>HZN!Print_Area</vt:lpstr>
      <vt:lpstr>MINGO!Print_Area</vt:lpstr>
      <vt:lpstr>NASLOVNA!Print_Area</vt:lpstr>
      <vt:lpstr>ZALIHE!Print_Area</vt:lpstr>
      <vt:lpstr>' AOPT'!Print_Titles</vt:lpstr>
      <vt:lpstr>AIK!Print_Titles</vt:lpstr>
      <vt:lpstr>CEI!Print_Titles</vt:lpstr>
      <vt:lpstr>DZM!Print_Titles</vt:lpstr>
      <vt:lpstr>HAA!Print_Titles</vt:lpstr>
      <vt:lpstr>HANDA!Print_Titles</vt:lpstr>
      <vt:lpstr>HZN!Print_Titles</vt:lpstr>
      <vt:lpstr>MINGO!Print_Titles</vt:lpstr>
      <vt:lpstr>ZALIHE!Print_Titles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Kalaminec</dc:creator>
  <cp:lastModifiedBy>aprotulipac</cp:lastModifiedBy>
  <cp:lastPrinted>2016-03-11T10:52:24Z</cp:lastPrinted>
  <dcterms:created xsi:type="dcterms:W3CDTF">2015-06-11T08:00:38Z</dcterms:created>
  <dcterms:modified xsi:type="dcterms:W3CDTF">2016-03-11T12:13:42Z</dcterms:modified>
</cp:coreProperties>
</file>