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35" windowWidth="20730" windowHeight="9855"/>
  </bookViews>
  <sheets>
    <sheet name="NASLOVNA" sheetId="15" r:id="rId1"/>
    <sheet name=" UKUPNO IZVORI" sheetId="11" r:id="rId2"/>
    <sheet name="MINGPO" sheetId="10" r:id="rId3"/>
    <sheet name="ZALIHE" sheetId="8" r:id="rId4"/>
    <sheet name="AIK" sheetId="6" r:id="rId5"/>
    <sheet name="DZM" sheetId="2" r:id="rId6"/>
    <sheet name="HZN" sheetId="9" r:id="rId7"/>
    <sheet name="HAA" sheetId="3" r:id="rId8"/>
    <sheet name="HAMAG-BICRO" sheetId="19" r:id="rId9"/>
    <sheet name="HCZP" sheetId="20" r:id="rId10"/>
  </sheets>
  <definedNames>
    <definedName name="_xlnm._FilterDatabase" localSheetId="5" hidden="1">DZM!$D$1:$D$76</definedName>
    <definedName name="_xlnm._FilterDatabase" localSheetId="8" hidden="1">'HAMAG-BICRO'!$G$1:$G$456</definedName>
    <definedName name="_xlnm._FilterDatabase" localSheetId="2" hidden="1">MINGPO!$A$1:$A$405</definedName>
    <definedName name="_xlnm.Print_Titles" localSheetId="4">AIK!$1:$1</definedName>
    <definedName name="_xlnm.Print_Titles" localSheetId="5">DZM!$1:$1</definedName>
    <definedName name="_xlnm.Print_Titles" localSheetId="7">HAA!$1:$1</definedName>
    <definedName name="_xlnm.Print_Titles" localSheetId="6">HZN!$1:$1</definedName>
    <definedName name="_xlnm.Print_Titles" localSheetId="2">MINGPO!$1:$1</definedName>
    <definedName name="_xlnm.Print_Titles" localSheetId="3">ZALIHE!$1:$1</definedName>
    <definedName name="_xlnm.Print_Area" localSheetId="4">AIK!$A$1:$I$118</definedName>
    <definedName name="_xlnm.Print_Area" localSheetId="5">DZM!$A$1:$I$75</definedName>
    <definedName name="_xlnm.Print_Area" localSheetId="7">HAA!$A$1:$I$69</definedName>
    <definedName name="_xlnm.Print_Area" localSheetId="8">'HAMAG-BICRO'!$A$1:$I$459</definedName>
    <definedName name="_xlnm.Print_Area" localSheetId="9">HCZP!$A$1:$I$66</definedName>
    <definedName name="_xlnm.Print_Area" localSheetId="6">HZN!$A$1:$I$75</definedName>
    <definedName name="_xlnm.Print_Area" localSheetId="2">MINGPO!$A$1:$I$401</definedName>
    <definedName name="_xlnm.Print_Area" localSheetId="3">ZALIHE!$A$1:$I$128</definedName>
  </definedNames>
  <calcPr calcId="125725"/>
</workbook>
</file>

<file path=xl/calcChain.xml><?xml version="1.0" encoding="utf-8"?>
<calcChain xmlns="http://schemas.openxmlformats.org/spreadsheetml/2006/main">
  <c r="F41" i="11"/>
  <c r="G41"/>
  <c r="H41"/>
  <c r="E41"/>
  <c r="G13" i="19"/>
  <c r="G2" s="1"/>
  <c r="H2"/>
  <c r="I2"/>
  <c r="E12"/>
  <c r="F12"/>
  <c r="H12"/>
  <c r="I12"/>
  <c r="G12"/>
  <c r="E19"/>
  <c r="F19"/>
  <c r="H19"/>
  <c r="I19"/>
  <c r="I457"/>
  <c r="H457"/>
  <c r="G457"/>
  <c r="E457"/>
  <c r="G141" i="10" l="1"/>
  <c r="F3"/>
  <c r="G3"/>
  <c r="H3"/>
  <c r="I3"/>
  <c r="E3"/>
  <c r="F141"/>
  <c r="H141"/>
  <c r="I141"/>
  <c r="E141"/>
  <c r="F12"/>
  <c r="G12"/>
  <c r="H12"/>
  <c r="I12"/>
  <c r="E12"/>
  <c r="F4"/>
  <c r="G4"/>
  <c r="H4"/>
  <c r="I4"/>
  <c r="E4"/>
  <c r="F149"/>
  <c r="G149"/>
  <c r="H149"/>
  <c r="I149"/>
  <c r="E149"/>
  <c r="F152"/>
  <c r="G152"/>
  <c r="H152"/>
  <c r="I152"/>
  <c r="E152"/>
  <c r="E4" i="11" l="1"/>
  <c r="E10" i="10"/>
  <c r="F162"/>
  <c r="F148" s="1"/>
  <c r="G162"/>
  <c r="G148" s="1"/>
  <c r="H162"/>
  <c r="H148" s="1"/>
  <c r="I162"/>
  <c r="I148" s="1"/>
  <c r="E162"/>
  <c r="E148" s="1"/>
  <c r="E7" i="9" l="1"/>
  <c r="F7"/>
  <c r="H7"/>
  <c r="I7"/>
  <c r="G7"/>
  <c r="E4"/>
  <c r="F4"/>
  <c r="H4"/>
  <c r="I4"/>
  <c r="G4"/>
  <c r="F77"/>
  <c r="F76" s="1"/>
  <c r="G77"/>
  <c r="H77"/>
  <c r="I77"/>
  <c r="I76" s="1"/>
  <c r="F79"/>
  <c r="G79"/>
  <c r="H79"/>
  <c r="I79"/>
  <c r="E79"/>
  <c r="E76" s="1"/>
  <c r="E77"/>
  <c r="H76" l="1"/>
  <c r="G76"/>
  <c r="F14" i="10"/>
  <c r="G14"/>
  <c r="H14"/>
  <c r="I14"/>
  <c r="E14"/>
  <c r="I306"/>
  <c r="H306"/>
  <c r="G306"/>
  <c r="F306"/>
  <c r="E306"/>
  <c r="I301"/>
  <c r="H301"/>
  <c r="G301"/>
  <c r="F301"/>
  <c r="E301"/>
  <c r="I298"/>
  <c r="H298"/>
  <c r="G298"/>
  <c r="F298"/>
  <c r="E298"/>
  <c r="G272"/>
  <c r="G10"/>
  <c r="H10"/>
  <c r="I10"/>
  <c r="F10"/>
  <c r="G129"/>
  <c r="E129"/>
  <c r="F129"/>
  <c r="H129"/>
  <c r="I129"/>
  <c r="F68"/>
  <c r="G68"/>
  <c r="H68"/>
  <c r="I68"/>
  <c r="E68"/>
  <c r="F393"/>
  <c r="G393"/>
  <c r="H393"/>
  <c r="I393"/>
  <c r="E393"/>
  <c r="F13"/>
  <c r="G13"/>
  <c r="H13"/>
  <c r="I13"/>
  <c r="E13"/>
  <c r="F388"/>
  <c r="G388"/>
  <c r="H388"/>
  <c r="I388"/>
  <c r="E388"/>
  <c r="H297" l="1"/>
  <c r="G297"/>
  <c r="F297"/>
  <c r="E297"/>
  <c r="I297"/>
  <c r="E344"/>
  <c r="F344"/>
  <c r="H344"/>
  <c r="I344"/>
  <c r="G344"/>
  <c r="F336"/>
  <c r="G336"/>
  <c r="H336"/>
  <c r="I336"/>
  <c r="E336"/>
  <c r="F62" i="11"/>
  <c r="F64" s="1"/>
  <c r="E9" i="10" l="1"/>
  <c r="F135"/>
  <c r="G135"/>
  <c r="H135"/>
  <c r="I135"/>
  <c r="E135"/>
  <c r="F137"/>
  <c r="G137"/>
  <c r="H137"/>
  <c r="I137"/>
  <c r="E137"/>
  <c r="G98"/>
  <c r="F134" l="1"/>
  <c r="I134"/>
  <c r="E134"/>
  <c r="H134"/>
  <c r="G134"/>
  <c r="G25"/>
  <c r="H30"/>
  <c r="I30"/>
  <c r="G30"/>
  <c r="G34"/>
  <c r="G43"/>
  <c r="H43"/>
  <c r="I43"/>
  <c r="G46"/>
  <c r="G52"/>
  <c r="H25" l="1"/>
  <c r="I25"/>
  <c r="H34"/>
  <c r="I34"/>
  <c r="F52"/>
  <c r="H52"/>
  <c r="I52"/>
  <c r="F46"/>
  <c r="H46"/>
  <c r="I46"/>
  <c r="E46"/>
  <c r="F56" i="11" l="1"/>
  <c r="F37"/>
  <c r="F33"/>
  <c r="F29"/>
  <c r="D23"/>
  <c r="E23"/>
  <c r="F23"/>
  <c r="G23"/>
  <c r="H23"/>
  <c r="F16"/>
  <c r="G4"/>
  <c r="H4"/>
  <c r="F4"/>
  <c r="E22" i="2"/>
  <c r="E27"/>
  <c r="E3"/>
  <c r="F3"/>
  <c r="H3"/>
  <c r="I3"/>
  <c r="G3"/>
  <c r="E14"/>
  <c r="F19"/>
  <c r="G19"/>
  <c r="H19"/>
  <c r="I19"/>
  <c r="E19"/>
  <c r="F22"/>
  <c r="G22"/>
  <c r="H22"/>
  <c r="I22"/>
  <c r="F27"/>
  <c r="G27"/>
  <c r="H27"/>
  <c r="I27"/>
  <c r="F35"/>
  <c r="G35"/>
  <c r="H35"/>
  <c r="I35"/>
  <c r="E35"/>
  <c r="F52"/>
  <c r="G52"/>
  <c r="H52"/>
  <c r="I52"/>
  <c r="E52"/>
  <c r="F14"/>
  <c r="F17"/>
  <c r="F45"/>
  <c r="E45"/>
  <c r="F6"/>
  <c r="G6"/>
  <c r="H6"/>
  <c r="I6"/>
  <c r="E6"/>
  <c r="F57"/>
  <c r="F59"/>
  <c r="F62"/>
  <c r="F66"/>
  <c r="F69"/>
  <c r="F68" s="1"/>
  <c r="F72"/>
  <c r="F74"/>
  <c r="F8"/>
  <c r="F56" l="1"/>
  <c r="F13"/>
  <c r="F2"/>
  <c r="F61"/>
  <c r="F71"/>
  <c r="F5"/>
  <c r="G73" i="6"/>
  <c r="H73"/>
  <c r="I73"/>
  <c r="E4"/>
  <c r="F3"/>
  <c r="G3"/>
  <c r="H3"/>
  <c r="I3"/>
  <c r="E3"/>
  <c r="F8"/>
  <c r="G8"/>
  <c r="H8"/>
  <c r="I8"/>
  <c r="F117"/>
  <c r="F115"/>
  <c r="F114"/>
  <c r="F112"/>
  <c r="F110"/>
  <c r="F106"/>
  <c r="F102"/>
  <c r="F99"/>
  <c r="F96"/>
  <c r="F94"/>
  <c r="F90"/>
  <c r="F88"/>
  <c r="F84"/>
  <c r="F80"/>
  <c r="F77"/>
  <c r="F73"/>
  <c r="F69"/>
  <c r="F62"/>
  <c r="F58"/>
  <c r="F57" s="1"/>
  <c r="F55"/>
  <c r="F53"/>
  <c r="F49"/>
  <c r="F43"/>
  <c r="F33"/>
  <c r="F28"/>
  <c r="F23"/>
  <c r="F20"/>
  <c r="F18"/>
  <c r="F14"/>
  <c r="F4"/>
  <c r="F65" l="1"/>
  <c r="F109"/>
  <c r="F98"/>
  <c r="F76"/>
  <c r="F2"/>
  <c r="F13"/>
  <c r="F87"/>
  <c r="G2"/>
  <c r="F12" i="2"/>
  <c r="F5" i="6"/>
  <c r="G3" i="19"/>
  <c r="G44" i="9"/>
  <c r="G3"/>
  <c r="F3"/>
  <c r="H3"/>
  <c r="I3"/>
  <c r="E3"/>
  <c r="G12"/>
  <c r="H12"/>
  <c r="I12"/>
  <c r="E12"/>
  <c r="F67"/>
  <c r="G67"/>
  <c r="H67"/>
  <c r="I67"/>
  <c r="E67"/>
  <c r="F12"/>
  <c r="I2" l="1"/>
  <c r="G2"/>
  <c r="F2"/>
  <c r="E2"/>
  <c r="H2"/>
  <c r="F74"/>
  <c r="F72"/>
  <c r="F70"/>
  <c r="F63"/>
  <c r="F60"/>
  <c r="F56"/>
  <c r="F52"/>
  <c r="F44"/>
  <c r="F33"/>
  <c r="F27"/>
  <c r="F23"/>
  <c r="F20"/>
  <c r="F18"/>
  <c r="F15"/>
  <c r="F3" i="20"/>
  <c r="F5" s="1"/>
  <c r="G3"/>
  <c r="H3"/>
  <c r="I3"/>
  <c r="I5" s="1"/>
  <c r="E3"/>
  <c r="F6"/>
  <c r="G6"/>
  <c r="H6"/>
  <c r="I6"/>
  <c r="E6"/>
  <c r="F49"/>
  <c r="G49"/>
  <c r="H49"/>
  <c r="I49"/>
  <c r="E49"/>
  <c r="F31"/>
  <c r="G31"/>
  <c r="H31"/>
  <c r="I31"/>
  <c r="E31"/>
  <c r="F64"/>
  <c r="F62"/>
  <c r="F56"/>
  <c r="F47"/>
  <c r="F25"/>
  <c r="F18"/>
  <c r="F15"/>
  <c r="F13"/>
  <c r="F11"/>
  <c r="F2" l="1"/>
  <c r="G2"/>
  <c r="F66" i="9"/>
  <c r="F59"/>
  <c r="F14"/>
  <c r="H2" i="20"/>
  <c r="H5"/>
  <c r="F10"/>
  <c r="H3" i="19"/>
  <c r="I3"/>
  <c r="G308"/>
  <c r="G57"/>
  <c r="H57"/>
  <c r="I57"/>
  <c r="G250"/>
  <c r="G257"/>
  <c r="G270"/>
  <c r="G276"/>
  <c r="G444"/>
  <c r="G438"/>
  <c r="G181"/>
  <c r="H181"/>
  <c r="I181"/>
  <c r="E181"/>
  <c r="F181"/>
  <c r="F136"/>
  <c r="F110"/>
  <c r="F105"/>
  <c r="F101"/>
  <c r="F100" s="1"/>
  <c r="F74"/>
  <c r="F57"/>
  <c r="F41"/>
  <c r="F9"/>
  <c r="F21"/>
  <c r="F404"/>
  <c r="I191"/>
  <c r="E21"/>
  <c r="E25"/>
  <c r="E27"/>
  <c r="E30"/>
  <c r="E36"/>
  <c r="E41"/>
  <c r="E54"/>
  <c r="E57"/>
  <c r="E66"/>
  <c r="E69"/>
  <c r="E71"/>
  <c r="E74"/>
  <c r="E78"/>
  <c r="E80"/>
  <c r="E83"/>
  <c r="E86"/>
  <c r="E91"/>
  <c r="E93"/>
  <c r="E96"/>
  <c r="E98"/>
  <c r="E101"/>
  <c r="E100" s="1"/>
  <c r="E105"/>
  <c r="E110"/>
  <c r="E113"/>
  <c r="E118"/>
  <c r="E127"/>
  <c r="E136"/>
  <c r="E153"/>
  <c r="E156"/>
  <c r="E161"/>
  <c r="E164"/>
  <c r="E167"/>
  <c r="E172"/>
  <c r="E175"/>
  <c r="E179"/>
  <c r="E187"/>
  <c r="E191"/>
  <c r="E194"/>
  <c r="E196"/>
  <c r="E199"/>
  <c r="E203"/>
  <c r="E208"/>
  <c r="E217"/>
  <c r="E221"/>
  <c r="E223"/>
  <c r="E225"/>
  <c r="E227"/>
  <c r="E229"/>
  <c r="E231"/>
  <c r="E234"/>
  <c r="E237"/>
  <c r="E240"/>
  <c r="E243"/>
  <c r="E246"/>
  <c r="E250"/>
  <c r="E257"/>
  <c r="E260"/>
  <c r="E263"/>
  <c r="E268"/>
  <c r="E270"/>
  <c r="E274"/>
  <c r="E276"/>
  <c r="E285"/>
  <c r="E287"/>
  <c r="E290"/>
  <c r="E293"/>
  <c r="E296"/>
  <c r="E298"/>
  <c r="E300"/>
  <c r="E303"/>
  <c r="E308"/>
  <c r="E311"/>
  <c r="E318"/>
  <c r="E320"/>
  <c r="E324"/>
  <c r="E327"/>
  <c r="E332"/>
  <c r="E341"/>
  <c r="E350"/>
  <c r="E357"/>
  <c r="E374"/>
  <c r="E379"/>
  <c r="E384"/>
  <c r="E388"/>
  <c r="E390"/>
  <c r="E393"/>
  <c r="G311"/>
  <c r="F357"/>
  <c r="F350"/>
  <c r="F341"/>
  <c r="F332"/>
  <c r="F118"/>
  <c r="F66"/>
  <c r="F54"/>
  <c r="F36"/>
  <c r="F30"/>
  <c r="F27"/>
  <c r="F18"/>
  <c r="F4"/>
  <c r="F114" i="8"/>
  <c r="G114"/>
  <c r="H114"/>
  <c r="I114"/>
  <c r="E114"/>
  <c r="F127"/>
  <c r="F125"/>
  <c r="F124" s="1"/>
  <c r="F12" s="1"/>
  <c r="F122"/>
  <c r="F121" s="1"/>
  <c r="F119"/>
  <c r="F118" s="1"/>
  <c r="F116"/>
  <c r="F112"/>
  <c r="F109"/>
  <c r="F108" s="1"/>
  <c r="F106"/>
  <c r="F105" s="1"/>
  <c r="F103"/>
  <c r="F100"/>
  <c r="F97"/>
  <c r="F89"/>
  <c r="F85"/>
  <c r="F82"/>
  <c r="F79"/>
  <c r="F77"/>
  <c r="F74"/>
  <c r="F69"/>
  <c r="F66"/>
  <c r="F65" s="1"/>
  <c r="F63"/>
  <c r="F62" s="1"/>
  <c r="F60"/>
  <c r="F59" s="1"/>
  <c r="F57"/>
  <c r="F52"/>
  <c r="F49"/>
  <c r="F42"/>
  <c r="F40"/>
  <c r="F31"/>
  <c r="F26"/>
  <c r="F22"/>
  <c r="F19"/>
  <c r="F17"/>
  <c r="F15"/>
  <c r="F6"/>
  <c r="F111" l="1"/>
  <c r="F68"/>
  <c r="F5" i="9"/>
  <c r="E178" i="19"/>
  <c r="E245"/>
  <c r="E104"/>
  <c r="E82"/>
  <c r="E387"/>
  <c r="E190"/>
  <c r="E326"/>
  <c r="E295"/>
  <c r="E267"/>
  <c r="E233"/>
  <c r="E20"/>
  <c r="E18"/>
  <c r="F8" i="8"/>
  <c r="F81"/>
  <c r="F7" s="1"/>
  <c r="F76"/>
  <c r="F14"/>
  <c r="F14" i="19"/>
  <c r="G14"/>
  <c r="H14"/>
  <c r="I14"/>
  <c r="E14"/>
  <c r="F3"/>
  <c r="F16"/>
  <c r="G16"/>
  <c r="H16"/>
  <c r="I16"/>
  <c r="E16"/>
  <c r="F412"/>
  <c r="G412"/>
  <c r="H412"/>
  <c r="I412"/>
  <c r="E412"/>
  <c r="F11"/>
  <c r="G11"/>
  <c r="H11"/>
  <c r="I11"/>
  <c r="E11"/>
  <c r="F8"/>
  <c r="G8"/>
  <c r="H8"/>
  <c r="I8"/>
  <c r="E8"/>
  <c r="F7"/>
  <c r="G7"/>
  <c r="H7"/>
  <c r="I7"/>
  <c r="F17"/>
  <c r="G17"/>
  <c r="H17"/>
  <c r="I17"/>
  <c r="E17"/>
  <c r="F15"/>
  <c r="G15"/>
  <c r="H15"/>
  <c r="I15"/>
  <c r="F13"/>
  <c r="H13"/>
  <c r="I13"/>
  <c r="G9"/>
  <c r="H9"/>
  <c r="I9"/>
  <c r="E9"/>
  <c r="F5"/>
  <c r="G5"/>
  <c r="H5"/>
  <c r="I5"/>
  <c r="F10"/>
  <c r="G10"/>
  <c r="H10"/>
  <c r="I10"/>
  <c r="I455"/>
  <c r="H455"/>
  <c r="G455"/>
  <c r="E455"/>
  <c r="I453"/>
  <c r="H453"/>
  <c r="G453"/>
  <c r="E453"/>
  <c r="I451"/>
  <c r="H451"/>
  <c r="G451"/>
  <c r="E451"/>
  <c r="I449"/>
  <c r="H449"/>
  <c r="G449"/>
  <c r="E449"/>
  <c r="I444"/>
  <c r="H444"/>
  <c r="E444"/>
  <c r="I442"/>
  <c r="H442"/>
  <c r="G442"/>
  <c r="E442"/>
  <c r="I438"/>
  <c r="H438"/>
  <c r="E438"/>
  <c r="I435"/>
  <c r="H435"/>
  <c r="G435"/>
  <c r="E435"/>
  <c r="I433"/>
  <c r="H433"/>
  <c r="G433"/>
  <c r="E433"/>
  <c r="I430"/>
  <c r="I429" s="1"/>
  <c r="H430"/>
  <c r="H429" s="1"/>
  <c r="G430"/>
  <c r="G429" s="1"/>
  <c r="E430"/>
  <c r="E429" s="1"/>
  <c r="I425"/>
  <c r="H425"/>
  <c r="G425"/>
  <c r="E425"/>
  <c r="I424"/>
  <c r="H424"/>
  <c r="G424"/>
  <c r="E424"/>
  <c r="I423"/>
  <c r="H423"/>
  <c r="G423"/>
  <c r="E423"/>
  <c r="I420"/>
  <c r="H420"/>
  <c r="G420"/>
  <c r="E420"/>
  <c r="I419"/>
  <c r="H419"/>
  <c r="G419"/>
  <c r="E419"/>
  <c r="I416"/>
  <c r="H416"/>
  <c r="G416"/>
  <c r="E416"/>
  <c r="I415"/>
  <c r="H415"/>
  <c r="H414" s="1"/>
  <c r="G415"/>
  <c r="G414" s="1"/>
  <c r="E415"/>
  <c r="E414" s="1"/>
  <c r="I409"/>
  <c r="H409"/>
  <c r="G409"/>
  <c r="F409"/>
  <c r="E409"/>
  <c r="I407"/>
  <c r="I404" s="1"/>
  <c r="H407"/>
  <c r="H404" s="1"/>
  <c r="G407"/>
  <c r="G404"/>
  <c r="E404"/>
  <c r="I402"/>
  <c r="H402"/>
  <c r="G402"/>
  <c r="F402"/>
  <c r="E402"/>
  <c r="I399"/>
  <c r="H399"/>
  <c r="G399"/>
  <c r="F399"/>
  <c r="E399"/>
  <c r="I396"/>
  <c r="H396"/>
  <c r="G396"/>
  <c r="F396"/>
  <c r="E396"/>
  <c r="I393"/>
  <c r="H393"/>
  <c r="G393"/>
  <c r="F393"/>
  <c r="I390"/>
  <c r="H390"/>
  <c r="G390"/>
  <c r="F390"/>
  <c r="I388"/>
  <c r="I387" s="1"/>
  <c r="H388"/>
  <c r="H387" s="1"/>
  <c r="G388"/>
  <c r="G387" s="1"/>
  <c r="F388"/>
  <c r="F387" s="1"/>
  <c r="I384"/>
  <c r="H384"/>
  <c r="G384"/>
  <c r="F384"/>
  <c r="I379"/>
  <c r="H379"/>
  <c r="G379"/>
  <c r="F379"/>
  <c r="I374"/>
  <c r="H374"/>
  <c r="G374"/>
  <c r="F374"/>
  <c r="I357"/>
  <c r="H357"/>
  <c r="G357"/>
  <c r="I350"/>
  <c r="H350"/>
  <c r="G350"/>
  <c r="I345"/>
  <c r="H345"/>
  <c r="G345"/>
  <c r="G18" s="1"/>
  <c r="I342"/>
  <c r="I4" s="1"/>
  <c r="H342"/>
  <c r="H4" s="1"/>
  <c r="G342"/>
  <c r="G4" s="1"/>
  <c r="G6" s="1"/>
  <c r="I332"/>
  <c r="H332"/>
  <c r="G332"/>
  <c r="I327"/>
  <c r="H327"/>
  <c r="G327"/>
  <c r="F327"/>
  <c r="I324"/>
  <c r="H324"/>
  <c r="G324"/>
  <c r="F324"/>
  <c r="I320"/>
  <c r="H320"/>
  <c r="G320"/>
  <c r="F320"/>
  <c r="I318"/>
  <c r="H318"/>
  <c r="G318"/>
  <c r="F318"/>
  <c r="I311"/>
  <c r="H311"/>
  <c r="F311"/>
  <c r="I308"/>
  <c r="H308"/>
  <c r="F308"/>
  <c r="I303"/>
  <c r="H303"/>
  <c r="G303"/>
  <c r="F303"/>
  <c r="I300"/>
  <c r="H300"/>
  <c r="G300"/>
  <c r="F300"/>
  <c r="I298"/>
  <c r="H298"/>
  <c r="G298"/>
  <c r="F298"/>
  <c r="I296"/>
  <c r="H296"/>
  <c r="G296"/>
  <c r="F296"/>
  <c r="I293"/>
  <c r="H293"/>
  <c r="G293"/>
  <c r="F293"/>
  <c r="I290"/>
  <c r="H290"/>
  <c r="G290"/>
  <c r="F290"/>
  <c r="I287"/>
  <c r="H287"/>
  <c r="G287"/>
  <c r="F287"/>
  <c r="I285"/>
  <c r="H285"/>
  <c r="G285"/>
  <c r="F285"/>
  <c r="I276"/>
  <c r="H276"/>
  <c r="F276"/>
  <c r="I274"/>
  <c r="H274"/>
  <c r="G274"/>
  <c r="F274"/>
  <c r="I270"/>
  <c r="H270"/>
  <c r="F270"/>
  <c r="I268"/>
  <c r="H268"/>
  <c r="G268"/>
  <c r="F268"/>
  <c r="I263"/>
  <c r="H263"/>
  <c r="G263"/>
  <c r="F263"/>
  <c r="I260"/>
  <c r="H260"/>
  <c r="G260"/>
  <c r="F260"/>
  <c r="I257"/>
  <c r="H257"/>
  <c r="F257"/>
  <c r="I250"/>
  <c r="H250"/>
  <c r="F250"/>
  <c r="I246"/>
  <c r="H246"/>
  <c r="G246"/>
  <c r="F246"/>
  <c r="I243"/>
  <c r="H243"/>
  <c r="G243"/>
  <c r="F243"/>
  <c r="I240"/>
  <c r="H240"/>
  <c r="G240"/>
  <c r="F240"/>
  <c r="I237"/>
  <c r="H237"/>
  <c r="G237"/>
  <c r="F237"/>
  <c r="I234"/>
  <c r="H234"/>
  <c r="G234"/>
  <c r="F234"/>
  <c r="I231"/>
  <c r="H231"/>
  <c r="G231"/>
  <c r="F231"/>
  <c r="I229"/>
  <c r="H229"/>
  <c r="G229"/>
  <c r="F229"/>
  <c r="I227"/>
  <c r="H227"/>
  <c r="G227"/>
  <c r="F227"/>
  <c r="I225"/>
  <c r="H225"/>
  <c r="G225"/>
  <c r="F225"/>
  <c r="I223"/>
  <c r="H223"/>
  <c r="G223"/>
  <c r="F223"/>
  <c r="D223"/>
  <c r="I221"/>
  <c r="H221"/>
  <c r="G221"/>
  <c r="F221"/>
  <c r="I217"/>
  <c r="H217"/>
  <c r="G217"/>
  <c r="F217"/>
  <c r="I208"/>
  <c r="H208"/>
  <c r="G208"/>
  <c r="F208"/>
  <c r="I203"/>
  <c r="H203"/>
  <c r="G203"/>
  <c r="F203"/>
  <c r="I199"/>
  <c r="H199"/>
  <c r="G199"/>
  <c r="F199"/>
  <c r="I196"/>
  <c r="H196"/>
  <c r="G196"/>
  <c r="F196"/>
  <c r="I194"/>
  <c r="H194"/>
  <c r="G194"/>
  <c r="F194"/>
  <c r="H191"/>
  <c r="G191"/>
  <c r="F191"/>
  <c r="I187"/>
  <c r="H187"/>
  <c r="G187"/>
  <c r="F187"/>
  <c r="I179"/>
  <c r="I178" s="1"/>
  <c r="H179"/>
  <c r="G179"/>
  <c r="G178" s="1"/>
  <c r="F179"/>
  <c r="F178" s="1"/>
  <c r="D179"/>
  <c r="I175"/>
  <c r="H175"/>
  <c r="G175"/>
  <c r="F175"/>
  <c r="I172"/>
  <c r="H172"/>
  <c r="G172"/>
  <c r="F172"/>
  <c r="I167"/>
  <c r="H167"/>
  <c r="G167"/>
  <c r="F167"/>
  <c r="I164"/>
  <c r="H164"/>
  <c r="G164"/>
  <c r="F164"/>
  <c r="I161"/>
  <c r="H161"/>
  <c r="G161"/>
  <c r="F161"/>
  <c r="I156"/>
  <c r="H156"/>
  <c r="G156"/>
  <c r="F156"/>
  <c r="I153"/>
  <c r="H153"/>
  <c r="G153"/>
  <c r="F153"/>
  <c r="I136"/>
  <c r="H136"/>
  <c r="G136"/>
  <c r="I127"/>
  <c r="H127"/>
  <c r="G127"/>
  <c r="F127"/>
  <c r="I118"/>
  <c r="H118"/>
  <c r="G118"/>
  <c r="I113"/>
  <c r="H113"/>
  <c r="G113"/>
  <c r="F113"/>
  <c r="I110"/>
  <c r="H110"/>
  <c r="G110"/>
  <c r="I105"/>
  <c r="H105"/>
  <c r="G105"/>
  <c r="I101"/>
  <c r="I100" s="1"/>
  <c r="H101"/>
  <c r="H100" s="1"/>
  <c r="G101"/>
  <c r="G100" s="1"/>
  <c r="I98"/>
  <c r="H98"/>
  <c r="G98"/>
  <c r="F98"/>
  <c r="I96"/>
  <c r="H96"/>
  <c r="G96"/>
  <c r="F96"/>
  <c r="I93"/>
  <c r="H93"/>
  <c r="G93"/>
  <c r="F93"/>
  <c r="I91"/>
  <c r="H91"/>
  <c r="G91"/>
  <c r="F91"/>
  <c r="I86"/>
  <c r="H86"/>
  <c r="G86"/>
  <c r="F86"/>
  <c r="I83"/>
  <c r="H83"/>
  <c r="G83"/>
  <c r="F83"/>
  <c r="I80"/>
  <c r="H80"/>
  <c r="G80"/>
  <c r="F80"/>
  <c r="I78"/>
  <c r="H78"/>
  <c r="G78"/>
  <c r="F78"/>
  <c r="I74"/>
  <c r="H74"/>
  <c r="G74"/>
  <c r="I71"/>
  <c r="H71"/>
  <c r="G71"/>
  <c r="F71"/>
  <c r="I69"/>
  <c r="H69"/>
  <c r="G69"/>
  <c r="F69"/>
  <c r="I66"/>
  <c r="H66"/>
  <c r="G66"/>
  <c r="I54"/>
  <c r="H54"/>
  <c r="G54"/>
  <c r="I41"/>
  <c r="H41"/>
  <c r="G41"/>
  <c r="I36"/>
  <c r="H36"/>
  <c r="G36"/>
  <c r="I30"/>
  <c r="H30"/>
  <c r="G30"/>
  <c r="I27"/>
  <c r="H27"/>
  <c r="G27"/>
  <c r="I25"/>
  <c r="H25"/>
  <c r="G25"/>
  <c r="F25"/>
  <c r="I21"/>
  <c r="H21"/>
  <c r="G21"/>
  <c r="H18" l="1"/>
  <c r="I190"/>
  <c r="F326"/>
  <c r="I414"/>
  <c r="H178"/>
  <c r="G341"/>
  <c r="G326" s="1"/>
  <c r="H190"/>
  <c r="I18"/>
  <c r="H392"/>
  <c r="F20"/>
  <c r="G392"/>
  <c r="F104"/>
  <c r="I392"/>
  <c r="H245"/>
  <c r="F267"/>
  <c r="F392"/>
  <c r="I432"/>
  <c r="F190"/>
  <c r="F233"/>
  <c r="F245"/>
  <c r="G190"/>
  <c r="G245"/>
  <c r="G432"/>
  <c r="G295"/>
  <c r="E432"/>
  <c r="E392"/>
  <c r="H432"/>
  <c r="F2"/>
  <c r="E4"/>
  <c r="G20"/>
  <c r="G19" s="1"/>
  <c r="I82"/>
  <c r="F295"/>
  <c r="G267"/>
  <c r="G82"/>
  <c r="H82"/>
  <c r="I233"/>
  <c r="I267"/>
  <c r="I295"/>
  <c r="G104"/>
  <c r="F82"/>
  <c r="H104"/>
  <c r="G233"/>
  <c r="H20"/>
  <c r="I20"/>
  <c r="I104"/>
  <c r="H233"/>
  <c r="I245"/>
  <c r="H267"/>
  <c r="H295"/>
  <c r="F2" i="8"/>
  <c r="F3"/>
  <c r="F5" s="1"/>
  <c r="I341" i="19"/>
  <c r="I326" s="1"/>
  <c r="H341"/>
  <c r="H326" s="1"/>
  <c r="F272" i="10"/>
  <c r="H272"/>
  <c r="I272"/>
  <c r="E272"/>
  <c r="F279"/>
  <c r="G279"/>
  <c r="H279"/>
  <c r="I279"/>
  <c r="E279"/>
  <c r="F293"/>
  <c r="G293"/>
  <c r="H293"/>
  <c r="I293"/>
  <c r="E293"/>
  <c r="E10" i="19" l="1"/>
  <c r="F6"/>
  <c r="F6" i="10"/>
  <c r="F268"/>
  <c r="F263"/>
  <c r="F238"/>
  <c r="F235"/>
  <c r="G220"/>
  <c r="H220"/>
  <c r="I220"/>
  <c r="F220"/>
  <c r="F213"/>
  <c r="F204"/>
  <c r="F199"/>
  <c r="F192"/>
  <c r="E34"/>
  <c r="F34"/>
  <c r="E52"/>
  <c r="E5" i="19" l="1"/>
  <c r="F68" i="3"/>
  <c r="F67" s="1"/>
  <c r="F8" s="1"/>
  <c r="G6"/>
  <c r="H6"/>
  <c r="I6"/>
  <c r="F6"/>
  <c r="H61"/>
  <c r="I61"/>
  <c r="F61"/>
  <c r="F59"/>
  <c r="F57"/>
  <c r="F53"/>
  <c r="F50"/>
  <c r="F43"/>
  <c r="F41"/>
  <c r="F32"/>
  <c r="F26"/>
  <c r="F22"/>
  <c r="F19"/>
  <c r="F17"/>
  <c r="F14"/>
  <c r="F56" l="1"/>
  <c r="E7" i="19"/>
  <c r="F13" i="3"/>
  <c r="H204" i="10"/>
  <c r="F3" i="3" l="1"/>
  <c r="F5" s="1"/>
  <c r="F2"/>
  <c r="E15" i="19"/>
  <c r="F290" i="10"/>
  <c r="G290"/>
  <c r="H290"/>
  <c r="I290"/>
  <c r="E290"/>
  <c r="E276"/>
  <c r="F276"/>
  <c r="H276"/>
  <c r="I276"/>
  <c r="G276"/>
  <c r="G271" s="1"/>
  <c r="F271" l="1"/>
  <c r="E271"/>
  <c r="H271"/>
  <c r="I271"/>
  <c r="E13" i="19"/>
  <c r="E376" i="10"/>
  <c r="F376"/>
  <c r="H376"/>
  <c r="I376"/>
  <c r="G376"/>
  <c r="E3" i="19" l="1"/>
  <c r="E2" s="1"/>
  <c r="E122" i="10" l="1"/>
  <c r="F122"/>
  <c r="H122"/>
  <c r="I122"/>
  <c r="G122"/>
  <c r="E120"/>
  <c r="F120"/>
  <c r="H120"/>
  <c r="I120"/>
  <c r="G120"/>
  <c r="I119" l="1"/>
  <c r="F119"/>
  <c r="E119"/>
  <c r="H119"/>
  <c r="G119"/>
  <c r="F5"/>
  <c r="E7"/>
  <c r="G6"/>
  <c r="H6"/>
  <c r="I6"/>
  <c r="E6"/>
  <c r="I391"/>
  <c r="H391"/>
  <c r="G391"/>
  <c r="F391"/>
  <c r="E391"/>
  <c r="I386"/>
  <c r="H386"/>
  <c r="G386"/>
  <c r="F386"/>
  <c r="E386"/>
  <c r="I384"/>
  <c r="H384"/>
  <c r="G384"/>
  <c r="F384"/>
  <c r="E384"/>
  <c r="I382"/>
  <c r="H382"/>
  <c r="G382"/>
  <c r="F382"/>
  <c r="E382"/>
  <c r="I379"/>
  <c r="H379"/>
  <c r="G379"/>
  <c r="F379"/>
  <c r="E379"/>
  <c r="I326"/>
  <c r="H326"/>
  <c r="G326"/>
  <c r="F326"/>
  <c r="E326"/>
  <c r="I324"/>
  <c r="H324"/>
  <c r="G324"/>
  <c r="F324"/>
  <c r="E324"/>
  <c r="F7"/>
  <c r="F397" s="1"/>
  <c r="F8"/>
  <c r="F9"/>
  <c r="F11"/>
  <c r="F17"/>
  <c r="F20"/>
  <c r="F22"/>
  <c r="F25"/>
  <c r="F30"/>
  <c r="F43"/>
  <c r="F57"/>
  <c r="F60"/>
  <c r="F65"/>
  <c r="F71"/>
  <c r="F73"/>
  <c r="F78"/>
  <c r="F82"/>
  <c r="F86"/>
  <c r="F89"/>
  <c r="F92"/>
  <c r="F95"/>
  <c r="F94" s="1"/>
  <c r="F98"/>
  <c r="F100"/>
  <c r="F103"/>
  <c r="F102" s="1"/>
  <c r="F110"/>
  <c r="F109" s="1"/>
  <c r="F114"/>
  <c r="F113" s="1"/>
  <c r="F117"/>
  <c r="F116" s="1"/>
  <c r="F125"/>
  <c r="F124" s="1"/>
  <c r="F132"/>
  <c r="F128" s="1"/>
  <c r="F145"/>
  <c r="F166"/>
  <c r="F169"/>
  <c r="F180"/>
  <c r="F183"/>
  <c r="F187"/>
  <c r="F186" s="1"/>
  <c r="F247"/>
  <c r="F249"/>
  <c r="F252"/>
  <c r="F255"/>
  <c r="F258"/>
  <c r="F260"/>
  <c r="F310"/>
  <c r="F313"/>
  <c r="F315"/>
  <c r="F317"/>
  <c r="F320"/>
  <c r="F330"/>
  <c r="F333"/>
  <c r="F339"/>
  <c r="F341"/>
  <c r="F346"/>
  <c r="F348"/>
  <c r="F352"/>
  <c r="F354"/>
  <c r="F359"/>
  <c r="F361"/>
  <c r="F364"/>
  <c r="F366"/>
  <c r="F369"/>
  <c r="F368" s="1"/>
  <c r="F373"/>
  <c r="F372" s="1"/>
  <c r="E17"/>
  <c r="E20"/>
  <c r="E22"/>
  <c r="E25"/>
  <c r="E30"/>
  <c r="E43"/>
  <c r="E57"/>
  <c r="E60"/>
  <c r="E65"/>
  <c r="E71"/>
  <c r="E73"/>
  <c r="E78"/>
  <c r="E82"/>
  <c r="E86"/>
  <c r="E89"/>
  <c r="E92"/>
  <c r="E95"/>
  <c r="E94" s="1"/>
  <c r="E98"/>
  <c r="E100"/>
  <c r="E103"/>
  <c r="E102" s="1"/>
  <c r="E110"/>
  <c r="E109" s="1"/>
  <c r="E114"/>
  <c r="E113" s="1"/>
  <c r="E117"/>
  <c r="E116" s="1"/>
  <c r="E125"/>
  <c r="E124" s="1"/>
  <c r="E132"/>
  <c r="E128" s="1"/>
  <c r="E145"/>
  <c r="E166"/>
  <c r="E169"/>
  <c r="E180"/>
  <c r="E183"/>
  <c r="E187"/>
  <c r="E186" s="1"/>
  <c r="E192"/>
  <c r="E199"/>
  <c r="E204"/>
  <c r="E213"/>
  <c r="E220"/>
  <c r="E235"/>
  <c r="G11"/>
  <c r="H11"/>
  <c r="I11"/>
  <c r="G9"/>
  <c r="H9"/>
  <c r="I9"/>
  <c r="G8"/>
  <c r="H8"/>
  <c r="I8"/>
  <c r="G7"/>
  <c r="H7"/>
  <c r="I7"/>
  <c r="H397" l="1"/>
  <c r="G397"/>
  <c r="I397"/>
  <c r="F335"/>
  <c r="F56"/>
  <c r="E56"/>
  <c r="F191"/>
  <c r="I375"/>
  <c r="G375"/>
  <c r="H375"/>
  <c r="E375"/>
  <c r="F375"/>
  <c r="E323"/>
  <c r="I323"/>
  <c r="H323"/>
  <c r="G323"/>
  <c r="F323"/>
  <c r="E88"/>
  <c r="F97"/>
  <c r="E97"/>
  <c r="F363"/>
  <c r="F70"/>
  <c r="F329"/>
  <c r="F140"/>
  <c r="F88"/>
  <c r="F108"/>
  <c r="F77"/>
  <c r="F351"/>
  <c r="F309"/>
  <c r="E108"/>
  <c r="E77"/>
  <c r="F165"/>
  <c r="F16"/>
  <c r="E140"/>
  <c r="E165"/>
  <c r="E70"/>
  <c r="E16"/>
  <c r="F328" l="1"/>
  <c r="F190"/>
  <c r="F2"/>
  <c r="F139"/>
  <c r="F15"/>
  <c r="E139"/>
  <c r="E15"/>
  <c r="G14" i="3"/>
  <c r="G17"/>
  <c r="G19"/>
  <c r="G22"/>
  <c r="G26"/>
  <c r="G32"/>
  <c r="G41"/>
  <c r="G43"/>
  <c r="G50"/>
  <c r="G53"/>
  <c r="G57"/>
  <c r="G59"/>
  <c r="G61"/>
  <c r="G68"/>
  <c r="G67" s="1"/>
  <c r="G8" s="1"/>
  <c r="E67"/>
  <c r="E8" s="1"/>
  <c r="E61"/>
  <c r="E59"/>
  <c r="E57"/>
  <c r="E53"/>
  <c r="E50"/>
  <c r="E43"/>
  <c r="E41"/>
  <c r="E32"/>
  <c r="E26"/>
  <c r="E22"/>
  <c r="E19"/>
  <c r="E17"/>
  <c r="E14"/>
  <c r="E127" i="8"/>
  <c r="E125"/>
  <c r="E122"/>
  <c r="E121" s="1"/>
  <c r="E119"/>
  <c r="E118" s="1"/>
  <c r="E116"/>
  <c r="E112"/>
  <c r="E109"/>
  <c r="E108" s="1"/>
  <c r="E106"/>
  <c r="E105" s="1"/>
  <c r="E103"/>
  <c r="E100"/>
  <c r="E97"/>
  <c r="E89"/>
  <c r="E85"/>
  <c r="E82"/>
  <c r="E79"/>
  <c r="E77"/>
  <c r="E74"/>
  <c r="E69"/>
  <c r="E66"/>
  <c r="E65" s="1"/>
  <c r="E63"/>
  <c r="E62" s="1"/>
  <c r="E60"/>
  <c r="E59" s="1"/>
  <c r="E57"/>
  <c r="E52"/>
  <c r="E49"/>
  <c r="E42"/>
  <c r="E40"/>
  <c r="E31"/>
  <c r="E26"/>
  <c r="E22"/>
  <c r="E19"/>
  <c r="E17"/>
  <c r="E15"/>
  <c r="E6"/>
  <c r="E81" l="1"/>
  <c r="E68"/>
  <c r="E2" s="1"/>
  <c r="E76"/>
  <c r="E14"/>
  <c r="E111"/>
  <c r="E7" s="1"/>
  <c r="E124"/>
  <c r="E12" s="1"/>
  <c r="E56" i="3"/>
  <c r="F398" i="10"/>
  <c r="G13" i="3"/>
  <c r="G56"/>
  <c r="E8" i="8"/>
  <c r="E13" i="3"/>
  <c r="E3" i="8" l="1"/>
  <c r="E5" s="1"/>
  <c r="E2" i="3"/>
  <c r="G2"/>
  <c r="G3"/>
  <c r="G5" s="1"/>
  <c r="E3"/>
  <c r="E5" s="1"/>
  <c r="I64" i="20" l="1"/>
  <c r="I62"/>
  <c r="I56"/>
  <c r="I47"/>
  <c r="I25"/>
  <c r="I18"/>
  <c r="I15"/>
  <c r="I13"/>
  <c r="I11"/>
  <c r="I68" i="3"/>
  <c r="I67" s="1"/>
  <c r="I8" s="1"/>
  <c r="I59"/>
  <c r="I57"/>
  <c r="I53"/>
  <c r="I50"/>
  <c r="I43"/>
  <c r="I41"/>
  <c r="I32"/>
  <c r="I26"/>
  <c r="I22"/>
  <c r="I19"/>
  <c r="I17"/>
  <c r="I14"/>
  <c r="G63" i="9"/>
  <c r="H63"/>
  <c r="I63"/>
  <c r="I74"/>
  <c r="I72"/>
  <c r="I70"/>
  <c r="I60"/>
  <c r="I56"/>
  <c r="I52"/>
  <c r="I44"/>
  <c r="I33"/>
  <c r="I27"/>
  <c r="I23"/>
  <c r="I20"/>
  <c r="I18"/>
  <c r="I15"/>
  <c r="I74" i="2"/>
  <c r="I72"/>
  <c r="I69"/>
  <c r="I68" s="1"/>
  <c r="I66"/>
  <c r="I62"/>
  <c r="I59"/>
  <c r="I57"/>
  <c r="I45"/>
  <c r="I17"/>
  <c r="I14"/>
  <c r="I8"/>
  <c r="I2" s="1"/>
  <c r="I117" i="6"/>
  <c r="I115"/>
  <c r="I114"/>
  <c r="I112"/>
  <c r="I110"/>
  <c r="I106"/>
  <c r="I102"/>
  <c r="I99"/>
  <c r="I96"/>
  <c r="I94"/>
  <c r="I90"/>
  <c r="I88"/>
  <c r="I84"/>
  <c r="I80"/>
  <c r="I77"/>
  <c r="I69"/>
  <c r="I66"/>
  <c r="I62"/>
  <c r="I58"/>
  <c r="I55"/>
  <c r="I53"/>
  <c r="I49"/>
  <c r="I43"/>
  <c r="I33"/>
  <c r="I28"/>
  <c r="I23"/>
  <c r="I20"/>
  <c r="I18"/>
  <c r="I14"/>
  <c r="I4"/>
  <c r="I2" s="1"/>
  <c r="I127" i="8"/>
  <c r="I125"/>
  <c r="I122"/>
  <c r="I121" s="1"/>
  <c r="I119"/>
  <c r="I118" s="1"/>
  <c r="I116"/>
  <c r="I112"/>
  <c r="I109"/>
  <c r="I108" s="1"/>
  <c r="I106"/>
  <c r="I105" s="1"/>
  <c r="I103"/>
  <c r="I100"/>
  <c r="I97"/>
  <c r="I89"/>
  <c r="I85"/>
  <c r="I82"/>
  <c r="I79"/>
  <c r="I77"/>
  <c r="I74"/>
  <c r="I69"/>
  <c r="I66"/>
  <c r="I65" s="1"/>
  <c r="I63"/>
  <c r="I62" s="1"/>
  <c r="I60"/>
  <c r="I59" s="1"/>
  <c r="I57"/>
  <c r="I52"/>
  <c r="I49"/>
  <c r="I42"/>
  <c r="I40"/>
  <c r="I31"/>
  <c r="I26"/>
  <c r="I22"/>
  <c r="I19"/>
  <c r="I17"/>
  <c r="I15"/>
  <c r="I6"/>
  <c r="I373" i="10"/>
  <c r="I372" s="1"/>
  <c r="I369"/>
  <c r="I368" s="1"/>
  <c r="I366"/>
  <c r="I364"/>
  <c r="I361"/>
  <c r="I359"/>
  <c r="I354"/>
  <c r="I352"/>
  <c r="I348"/>
  <c r="I346"/>
  <c r="I341"/>
  <c r="I339"/>
  <c r="I333"/>
  <c r="I330"/>
  <c r="I320"/>
  <c r="I317"/>
  <c r="I315"/>
  <c r="I313"/>
  <c r="I310"/>
  <c r="I268"/>
  <c r="I263"/>
  <c r="I260"/>
  <c r="I258"/>
  <c r="I255"/>
  <c r="I252"/>
  <c r="I249"/>
  <c r="I247"/>
  <c r="I238"/>
  <c r="I235"/>
  <c r="I213"/>
  <c r="I204"/>
  <c r="I199"/>
  <c r="I192"/>
  <c r="I187"/>
  <c r="I186" s="1"/>
  <c r="I183"/>
  <c r="I180"/>
  <c r="I169"/>
  <c r="I166"/>
  <c r="I145"/>
  <c r="I132"/>
  <c r="I128" s="1"/>
  <c r="I125"/>
  <c r="I124" s="1"/>
  <c r="I117"/>
  <c r="I116" s="1"/>
  <c r="I114"/>
  <c r="I113" s="1"/>
  <c r="I110"/>
  <c r="I109" s="1"/>
  <c r="I103"/>
  <c r="I102" s="1"/>
  <c r="I100"/>
  <c r="I98"/>
  <c r="I95"/>
  <c r="I94" s="1"/>
  <c r="I92"/>
  <c r="I89"/>
  <c r="I86"/>
  <c r="I82"/>
  <c r="I78"/>
  <c r="I73"/>
  <c r="I71"/>
  <c r="I65"/>
  <c r="I60"/>
  <c r="I57"/>
  <c r="I22"/>
  <c r="I20"/>
  <c r="I17"/>
  <c r="H62" i="11"/>
  <c r="H64" s="1"/>
  <c r="H56"/>
  <c r="H37"/>
  <c r="H33"/>
  <c r="H29"/>
  <c r="H25"/>
  <c r="H16"/>
  <c r="G268" i="10"/>
  <c r="H268"/>
  <c r="E268"/>
  <c r="I111" i="8" l="1"/>
  <c r="I109" i="6"/>
  <c r="I335" i="10"/>
  <c r="I56"/>
  <c r="I13" i="2"/>
  <c r="I191" i="10"/>
  <c r="I61" i="2"/>
  <c r="I56"/>
  <c r="I71"/>
  <c r="I70" i="10"/>
  <c r="I108"/>
  <c r="I363"/>
  <c r="I140"/>
  <c r="I59" i="9"/>
  <c r="I309" i="10"/>
  <c r="I97"/>
  <c r="I2" i="20"/>
  <c r="I10"/>
  <c r="I6" i="19"/>
  <c r="I56" i="3"/>
  <c r="I13"/>
  <c r="I66" i="9"/>
  <c r="I14"/>
  <c r="I5" i="2"/>
  <c r="I98" i="6"/>
  <c r="I87"/>
  <c r="I76"/>
  <c r="I65"/>
  <c r="I57"/>
  <c r="I13"/>
  <c r="I81" i="8"/>
  <c r="I14"/>
  <c r="I76"/>
  <c r="I8"/>
  <c r="I124"/>
  <c r="I12" s="1"/>
  <c r="I68"/>
  <c r="I351" i="10"/>
  <c r="I329"/>
  <c r="I165"/>
  <c r="I5"/>
  <c r="I88"/>
  <c r="I77"/>
  <c r="I16"/>
  <c r="H22" i="11"/>
  <c r="H59"/>
  <c r="E8" i="2"/>
  <c r="E2" s="1"/>
  <c r="I328" i="10" l="1"/>
  <c r="I190"/>
  <c r="I2"/>
  <c r="I139"/>
  <c r="I12" i="2"/>
  <c r="I15" i="10"/>
  <c r="I2" i="3"/>
  <c r="I3"/>
  <c r="I5" s="1"/>
  <c r="I5" i="9"/>
  <c r="I5" i="6"/>
  <c r="I7" i="8"/>
  <c r="I2"/>
  <c r="I3"/>
  <c r="I5" s="1"/>
  <c r="E25" i="11"/>
  <c r="E22" s="1"/>
  <c r="E16"/>
  <c r="E62"/>
  <c r="I398" i="10" l="1"/>
  <c r="E6" i="19" l="1"/>
  <c r="H6"/>
  <c r="G6" i="8" l="1"/>
  <c r="H6"/>
  <c r="G31"/>
  <c r="H31"/>
  <c r="E317" i="10"/>
  <c r="G315"/>
  <c r="H315"/>
  <c r="E315"/>
  <c r="G247"/>
  <c r="H247"/>
  <c r="E247"/>
  <c r="G258"/>
  <c r="H258"/>
  <c r="E258"/>
  <c r="G5" l="1"/>
  <c r="H5"/>
  <c r="G110"/>
  <c r="G109" s="1"/>
  <c r="H110"/>
  <c r="H109" s="1"/>
  <c r="G187"/>
  <c r="G186" s="1"/>
  <c r="H187"/>
  <c r="H186" s="1"/>
  <c r="G333"/>
  <c r="H333"/>
  <c r="E333"/>
  <c r="G330"/>
  <c r="H330"/>
  <c r="E330"/>
  <c r="G145"/>
  <c r="G140" s="1"/>
  <c r="H145"/>
  <c r="G260"/>
  <c r="H260"/>
  <c r="E260"/>
  <c r="E329" l="1"/>
  <c r="G329"/>
  <c r="H329"/>
  <c r="G313"/>
  <c r="H313"/>
  <c r="E313"/>
  <c r="G317"/>
  <c r="H317"/>
  <c r="G249" l="1"/>
  <c r="H249"/>
  <c r="E249"/>
  <c r="G252"/>
  <c r="H252"/>
  <c r="E252"/>
  <c r="G255"/>
  <c r="H255"/>
  <c r="E255"/>
  <c r="H320"/>
  <c r="G320"/>
  <c r="E320"/>
  <c r="H310"/>
  <c r="G310"/>
  <c r="E310"/>
  <c r="G62" i="11"/>
  <c r="G64" s="1"/>
  <c r="H309" i="10" l="1"/>
  <c r="E309"/>
  <c r="G309"/>
  <c r="G56" i="11" l="1"/>
  <c r="E56"/>
  <c r="F25"/>
  <c r="G25"/>
  <c r="G369" i="10"/>
  <c r="H369"/>
  <c r="E369"/>
  <c r="G169"/>
  <c r="H169"/>
  <c r="G60"/>
  <c r="H60"/>
  <c r="H192" l="1"/>
  <c r="E11"/>
  <c r="E354"/>
  <c r="E348"/>
  <c r="E341"/>
  <c r="E263"/>
  <c r="E238"/>
  <c r="E191" l="1"/>
  <c r="G192"/>
  <c r="E190" l="1"/>
  <c r="G204"/>
  <c r="G213"/>
  <c r="H213"/>
  <c r="G235"/>
  <c r="H235"/>
  <c r="G238"/>
  <c r="H238"/>
  <c r="G263"/>
  <c r="H263"/>
  <c r="G354" l="1"/>
  <c r="H354"/>
  <c r="G352"/>
  <c r="H352"/>
  <c r="E352"/>
  <c r="G359"/>
  <c r="H359"/>
  <c r="E359"/>
  <c r="G361"/>
  <c r="H361"/>
  <c r="E361"/>
  <c r="E351" l="1"/>
  <c r="G351"/>
  <c r="H351"/>
  <c r="G57" i="2"/>
  <c r="H57"/>
  <c r="E57"/>
  <c r="H125" i="10"/>
  <c r="G125"/>
  <c r="G103" l="1"/>
  <c r="G102" s="1"/>
  <c r="H103"/>
  <c r="H102" s="1"/>
  <c r="H64" i="20" l="1"/>
  <c r="G64"/>
  <c r="E64"/>
  <c r="H62"/>
  <c r="G62"/>
  <c r="E62"/>
  <c r="H56"/>
  <c r="G56"/>
  <c r="E56"/>
  <c r="H47"/>
  <c r="G47"/>
  <c r="E47"/>
  <c r="H25"/>
  <c r="G25"/>
  <c r="E25"/>
  <c r="H18"/>
  <c r="G18"/>
  <c r="E18"/>
  <c r="H15"/>
  <c r="G15"/>
  <c r="E15"/>
  <c r="H13"/>
  <c r="G13"/>
  <c r="E13"/>
  <c r="H11"/>
  <c r="G11"/>
  <c r="E11"/>
  <c r="H10" l="1"/>
  <c r="G10"/>
  <c r="E10"/>
  <c r="E2"/>
  <c r="G114" i="6"/>
  <c r="H114"/>
  <c r="E114"/>
  <c r="E8"/>
  <c r="E2" s="1"/>
  <c r="H117"/>
  <c r="G117"/>
  <c r="E117"/>
  <c r="H115"/>
  <c r="G115"/>
  <c r="E115"/>
  <c r="H112"/>
  <c r="G112"/>
  <c r="E112"/>
  <c r="H110"/>
  <c r="G110"/>
  <c r="E110"/>
  <c r="H106"/>
  <c r="G106"/>
  <c r="E106"/>
  <c r="H102"/>
  <c r="G102"/>
  <c r="E102"/>
  <c r="H99"/>
  <c r="G99"/>
  <c r="E99"/>
  <c r="H96"/>
  <c r="G96"/>
  <c r="E96"/>
  <c r="H94"/>
  <c r="G94"/>
  <c r="E94"/>
  <c r="H90"/>
  <c r="G90"/>
  <c r="E90"/>
  <c r="H88"/>
  <c r="G88"/>
  <c r="E88"/>
  <c r="H84"/>
  <c r="G84"/>
  <c r="E84"/>
  <c r="H80"/>
  <c r="G80"/>
  <c r="E80"/>
  <c r="H77"/>
  <c r="G77"/>
  <c r="E77"/>
  <c r="E73"/>
  <c r="H69"/>
  <c r="G69"/>
  <c r="E69"/>
  <c r="H66"/>
  <c r="G66"/>
  <c r="E66"/>
  <c r="H62"/>
  <c r="G62"/>
  <c r="E62"/>
  <c r="H58"/>
  <c r="G58"/>
  <c r="E58"/>
  <c r="H55"/>
  <c r="G55"/>
  <c r="E55"/>
  <c r="H53"/>
  <c r="G53"/>
  <c r="E53"/>
  <c r="H49"/>
  <c r="G49"/>
  <c r="E49"/>
  <c r="H43"/>
  <c r="G43"/>
  <c r="E43"/>
  <c r="H33"/>
  <c r="G33"/>
  <c r="E33"/>
  <c r="H28"/>
  <c r="G28"/>
  <c r="E28"/>
  <c r="H23"/>
  <c r="G23"/>
  <c r="E23"/>
  <c r="H20"/>
  <c r="G20"/>
  <c r="E20"/>
  <c r="H18"/>
  <c r="G18"/>
  <c r="E18"/>
  <c r="H14"/>
  <c r="G14"/>
  <c r="E14"/>
  <c r="E57" l="1"/>
  <c r="E109"/>
  <c r="H65"/>
  <c r="H87"/>
  <c r="G57"/>
  <c r="E87"/>
  <c r="E76"/>
  <c r="H76"/>
  <c r="H109"/>
  <c r="G76"/>
  <c r="E13"/>
  <c r="H57"/>
  <c r="E65"/>
  <c r="G13"/>
  <c r="H13"/>
  <c r="E98"/>
  <c r="G65"/>
  <c r="G87"/>
  <c r="H98"/>
  <c r="G109"/>
  <c r="G98"/>
  <c r="H74" i="9" l="1"/>
  <c r="G74"/>
  <c r="E74"/>
  <c r="D74"/>
  <c r="H72"/>
  <c r="G72"/>
  <c r="E72"/>
  <c r="D72"/>
  <c r="H70"/>
  <c r="G70"/>
  <c r="E70"/>
  <c r="D70"/>
  <c r="E63"/>
  <c r="H60"/>
  <c r="G60"/>
  <c r="G59" s="1"/>
  <c r="E60"/>
  <c r="H56"/>
  <c r="G56"/>
  <c r="E56"/>
  <c r="H52"/>
  <c r="G52"/>
  <c r="E52"/>
  <c r="H44"/>
  <c r="E44"/>
  <c r="H33"/>
  <c r="G33"/>
  <c r="E33"/>
  <c r="H27"/>
  <c r="G27"/>
  <c r="E27"/>
  <c r="H23"/>
  <c r="G23"/>
  <c r="E23"/>
  <c r="H20"/>
  <c r="G20"/>
  <c r="E20"/>
  <c r="H18"/>
  <c r="G18"/>
  <c r="E18"/>
  <c r="H15"/>
  <c r="G15"/>
  <c r="E15"/>
  <c r="H59" l="1"/>
  <c r="E59"/>
  <c r="G66"/>
  <c r="H66"/>
  <c r="E66"/>
  <c r="H14"/>
  <c r="G14"/>
  <c r="E14"/>
  <c r="H127" i="8"/>
  <c r="G127"/>
  <c r="H125"/>
  <c r="G125"/>
  <c r="H122"/>
  <c r="H121" s="1"/>
  <c r="G122"/>
  <c r="G121" s="1"/>
  <c r="H119"/>
  <c r="H118" s="1"/>
  <c r="G119"/>
  <c r="G118" s="1"/>
  <c r="H116"/>
  <c r="G116"/>
  <c r="H112"/>
  <c r="G112"/>
  <c r="H109"/>
  <c r="H108" s="1"/>
  <c r="G109"/>
  <c r="G108" s="1"/>
  <c r="H106"/>
  <c r="H105" s="1"/>
  <c r="G106"/>
  <c r="G105" s="1"/>
  <c r="H103"/>
  <c r="G103"/>
  <c r="H100"/>
  <c r="G100"/>
  <c r="H97"/>
  <c r="G97"/>
  <c r="H89"/>
  <c r="G89"/>
  <c r="H85"/>
  <c r="G85"/>
  <c r="H82"/>
  <c r="G82"/>
  <c r="H79"/>
  <c r="G79"/>
  <c r="H77"/>
  <c r="G77"/>
  <c r="H74"/>
  <c r="G74"/>
  <c r="H69"/>
  <c r="G69"/>
  <c r="H66"/>
  <c r="H65" s="1"/>
  <c r="G66"/>
  <c r="G65" s="1"/>
  <c r="H63"/>
  <c r="H62" s="1"/>
  <c r="G63"/>
  <c r="G62" s="1"/>
  <c r="H60"/>
  <c r="H59" s="1"/>
  <c r="G60"/>
  <c r="G59" s="1"/>
  <c r="H57"/>
  <c r="G57"/>
  <c r="H52"/>
  <c r="G52"/>
  <c r="H49"/>
  <c r="G49"/>
  <c r="H42"/>
  <c r="G42"/>
  <c r="H40"/>
  <c r="G40"/>
  <c r="H26"/>
  <c r="G26"/>
  <c r="H22"/>
  <c r="G22"/>
  <c r="H19"/>
  <c r="G19"/>
  <c r="H17"/>
  <c r="G17"/>
  <c r="H15"/>
  <c r="G15"/>
  <c r="G111" l="1"/>
  <c r="H111"/>
  <c r="H124"/>
  <c r="H68"/>
  <c r="G124"/>
  <c r="G68"/>
  <c r="G81"/>
  <c r="G8"/>
  <c r="H81"/>
  <c r="G14"/>
  <c r="H14"/>
  <c r="H76"/>
  <c r="G76"/>
  <c r="H373" i="10"/>
  <c r="H372" s="1"/>
  <c r="D366"/>
  <c r="E366"/>
  <c r="E364"/>
  <c r="G348"/>
  <c r="H348"/>
  <c r="D346"/>
  <c r="E346"/>
  <c r="G346"/>
  <c r="H346"/>
  <c r="G341"/>
  <c r="H341"/>
  <c r="D339"/>
  <c r="E339"/>
  <c r="G339"/>
  <c r="H339"/>
  <c r="D11"/>
  <c r="G89"/>
  <c r="H89"/>
  <c r="G73"/>
  <c r="H73"/>
  <c r="D7" i="20"/>
  <c r="H335" i="10" l="1"/>
  <c r="G335"/>
  <c r="E335"/>
  <c r="H3" i="8"/>
  <c r="G3"/>
  <c r="E363" i="10"/>
  <c r="E5" i="20"/>
  <c r="G5"/>
  <c r="G364" i="10" l="1"/>
  <c r="H364"/>
  <c r="G366"/>
  <c r="H366"/>
  <c r="H363" l="1"/>
  <c r="G363"/>
  <c r="D98" l="1"/>
  <c r="H98"/>
  <c r="G100"/>
  <c r="H100"/>
  <c r="G37" i="11"/>
  <c r="G373" i="10"/>
  <c r="G372" s="1"/>
  <c r="E373"/>
  <c r="E372" s="1"/>
  <c r="H368"/>
  <c r="H328" s="1"/>
  <c r="E368"/>
  <c r="G368"/>
  <c r="G328" s="1"/>
  <c r="E2" l="1"/>
  <c r="E328"/>
  <c r="E398" s="1"/>
  <c r="G97"/>
  <c r="H97"/>
  <c r="D56" i="11" l="1"/>
  <c r="D41"/>
  <c r="G5" i="9" l="1"/>
  <c r="E5" i="6" l="1"/>
  <c r="E74" i="2" l="1"/>
  <c r="E72"/>
  <c r="E69"/>
  <c r="E68" s="1"/>
  <c r="E66"/>
  <c r="E62"/>
  <c r="E59"/>
  <c r="E56" s="1"/>
  <c r="E17"/>
  <c r="E13" s="1"/>
  <c r="H4" i="6"/>
  <c r="H2" s="1"/>
  <c r="E71" i="2" l="1"/>
  <c r="E61"/>
  <c r="E12" s="1"/>
  <c r="E5"/>
  <c r="E37" i="11" l="1"/>
  <c r="E33"/>
  <c r="E29"/>
  <c r="H95" i="10"/>
  <c r="G74" i="2"/>
  <c r="G72"/>
  <c r="G69"/>
  <c r="G68" s="1"/>
  <c r="G66"/>
  <c r="G62"/>
  <c r="G59"/>
  <c r="G56" s="1"/>
  <c r="G45"/>
  <c r="G17"/>
  <c r="G14"/>
  <c r="G8"/>
  <c r="G2" s="1"/>
  <c r="G71" l="1"/>
  <c r="G13"/>
  <c r="G61"/>
  <c r="G12" s="1"/>
  <c r="E59" i="11"/>
  <c r="G12" i="8"/>
  <c r="G7"/>
  <c r="G5" i="2" l="1"/>
  <c r="G2" i="8"/>
  <c r="G5"/>
  <c r="G5" i="6"/>
  <c r="H124" i="10" l="1"/>
  <c r="G124"/>
  <c r="H8" i="2"/>
  <c r="H2" s="1"/>
  <c r="H45" l="1"/>
  <c r="H68" i="3" l="1"/>
  <c r="H67" s="1"/>
  <c r="H8" s="1"/>
  <c r="G199" i="10" l="1"/>
  <c r="G191" s="1"/>
  <c r="G190" s="1"/>
  <c r="G180"/>
  <c r="H180"/>
  <c r="H12" i="8" l="1"/>
  <c r="G65" i="10" l="1"/>
  <c r="G57"/>
  <c r="G17"/>
  <c r="H17"/>
  <c r="G22"/>
  <c r="H22"/>
  <c r="G56" l="1"/>
  <c r="G33" i="11"/>
  <c r="G29"/>
  <c r="G22"/>
  <c r="G16"/>
  <c r="H199" i="10"/>
  <c r="H191" s="1"/>
  <c r="H190" s="1"/>
  <c r="H183"/>
  <c r="G183"/>
  <c r="H166"/>
  <c r="G166"/>
  <c r="H140"/>
  <c r="H132"/>
  <c r="H128" s="1"/>
  <c r="G132"/>
  <c r="G128" s="1"/>
  <c r="H117"/>
  <c r="H116" s="1"/>
  <c r="G117"/>
  <c r="G116" s="1"/>
  <c r="H114"/>
  <c r="H113" s="1"/>
  <c r="G114"/>
  <c r="G113" s="1"/>
  <c r="H94"/>
  <c r="G95"/>
  <c r="G94" s="1"/>
  <c r="H92"/>
  <c r="H88" s="1"/>
  <c r="G92"/>
  <c r="G88" s="1"/>
  <c r="H86"/>
  <c r="G86"/>
  <c r="H82"/>
  <c r="G82"/>
  <c r="H78"/>
  <c r="G78"/>
  <c r="H71"/>
  <c r="G71"/>
  <c r="H65"/>
  <c r="H57"/>
  <c r="H20"/>
  <c r="G20"/>
  <c r="H56" l="1"/>
  <c r="H108"/>
  <c r="G108"/>
  <c r="G59" i="11"/>
  <c r="G165" i="10"/>
  <c r="G139" s="1"/>
  <c r="H16"/>
  <c r="G16"/>
  <c r="G77"/>
  <c r="H70"/>
  <c r="G70"/>
  <c r="H77"/>
  <c r="H165"/>
  <c r="H139" s="1"/>
  <c r="H2" l="1"/>
  <c r="G2"/>
  <c r="H15"/>
  <c r="H398" s="1"/>
  <c r="G15"/>
  <c r="G398" s="1"/>
  <c r="H8" i="8"/>
  <c r="D37" i="11" l="1"/>
  <c r="D33"/>
  <c r="D29"/>
  <c r="D25"/>
  <c r="F22"/>
  <c r="D16"/>
  <c r="D4"/>
  <c r="F59" l="1"/>
  <c r="D22"/>
  <c r="D59"/>
  <c r="H59" i="3" l="1"/>
  <c r="H57"/>
  <c r="H53"/>
  <c r="H50"/>
  <c r="H43"/>
  <c r="H41"/>
  <c r="H32"/>
  <c r="H26"/>
  <c r="H22"/>
  <c r="H19"/>
  <c r="H17"/>
  <c r="H14"/>
  <c r="H5" i="6" l="1"/>
  <c r="H56" i="3"/>
  <c r="H13"/>
  <c r="H74" i="2"/>
  <c r="H72"/>
  <c r="H69"/>
  <c r="H68" s="1"/>
  <c r="H66"/>
  <c r="H62"/>
  <c r="H61" s="1"/>
  <c r="H59"/>
  <c r="H56" s="1"/>
  <c r="H17"/>
  <c r="H14"/>
  <c r="H13" s="1"/>
  <c r="H71" l="1"/>
  <c r="H12" s="1"/>
  <c r="H2" i="3"/>
  <c r="H3"/>
  <c r="H5" s="1"/>
  <c r="H5" i="9" l="1"/>
  <c r="H5" i="2" l="1"/>
  <c r="H2" i="8" l="1"/>
  <c r="H5"/>
  <c r="H7"/>
  <c r="E8" i="10"/>
  <c r="E397" s="1"/>
  <c r="E5" l="1"/>
  <c r="E5" i="9"/>
</calcChain>
</file>

<file path=xl/comments1.xml><?xml version="1.0" encoding="utf-8"?>
<comments xmlns="http://schemas.openxmlformats.org/spreadsheetml/2006/main">
  <authors>
    <author>MinFin</author>
  </authors>
  <commentList>
    <comment ref="A127" authorId="0">
      <text>
        <r>
          <rPr>
            <b/>
            <sz val="8"/>
            <color indexed="81"/>
            <rFont val="Tahoma"/>
            <family val="2"/>
            <charset val="238"/>
          </rPr>
          <t>npr. 5521</t>
        </r>
      </text>
    </comment>
  </commentList>
</comments>
</file>

<file path=xl/sharedStrings.xml><?xml version="1.0" encoding="utf-8"?>
<sst xmlns="http://schemas.openxmlformats.org/spreadsheetml/2006/main" count="4700" uniqueCount="493">
  <si>
    <t>11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</si>
  <si>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</si>
  <si>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</si>
  <si>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</si>
  <si>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</si>
  <si>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</si>
  <si>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</si>
  <si>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</si>
  <si>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</si>
  <si>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</si>
  <si>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</si>
  <si>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</si>
  <si>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</si>
  <si>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</si>
  <si>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</si>
  <si>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</si>
  <si>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</si>
  <si>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</si>
  <si>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</si>
  <si>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</si>
  <si>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</si>
  <si>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</si>
  <si>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</si>
  <si>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</si>
  <si>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</si>
  <si>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</si>
  <si>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</si>
  <si>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</si>
  <si>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</si>
  <si>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</si>
  <si>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</si>
  <si>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</si>
  <si>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</si>
  <si>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</si>
  <si>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</si>
  <si>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</si>
  <si>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</si>
  <si>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</si>
  <si>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</si>
  <si>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</si>
  <si>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</si>
  <si>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</si>
  <si>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</si>
  <si>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</si>
  <si>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</si>
  <si>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</si>
  <si>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</si>
  <si>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</si>
  <si>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</si>
  <si>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</si>
  <si>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</si>
  <si>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</si>
  <si>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</si>
  <si>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</si>
  <si>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</si>
  <si>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</si>
  <si>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</si>
  <si>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</si>
  <si>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</si>
  <si>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</si>
  <si>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predstavn.i izvršnih tijela, povje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</si>
  <si>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</si>
  <si>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</si>
  <si>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</si>
  <si>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</si>
  <si>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</si>
  <si>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</si>
  <si>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</si>
  <si>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</si>
  <si>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</si>
  <si>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</si>
  <si>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</si>
  <si>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</si>
  <si>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</si>
  <si>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</si>
  <si>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</si>
  <si>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</si>
  <si>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</si>
  <si>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381</t>
  </si>
  <si>
    <t>Tekuće donacije</t>
  </si>
  <si>
    <t>3811</t>
  </si>
  <si>
    <t>Tekuće donacije u novcu</t>
  </si>
  <si>
    <t>12</t>
  </si>
  <si>
    <t>412</t>
  </si>
  <si>
    <t>Nematerijalna imovina</t>
  </si>
  <si>
    <t>4123</t>
  </si>
  <si>
    <t>Licence</t>
  </si>
  <si>
    <t>INFORMATIZACIJA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</si>
  <si>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</si>
  <si>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</si>
  <si>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</si>
  <si>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</si>
  <si>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</si>
  <si>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</si>
  <si>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</si>
  <si>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</si>
  <si>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</si>
  <si>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</si>
  <si>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OBNOVA VOZNOG PARKA</t>
  </si>
  <si>
    <t>04910</t>
  </si>
  <si>
    <t>Ravnateljstvo za robne zalihe</t>
  </si>
  <si>
    <t>A561000</t>
  </si>
  <si>
    <t>ADMINISTRACIJA I UPRAVLJANJE RAVNATELJSTVA ZA ROBNE ZALIHE</t>
  </si>
  <si>
    <t>3227</t>
  </si>
  <si>
    <t>Službena, radna i zaštitna odjeća i obuća</t>
  </si>
  <si>
    <t>3296</t>
  </si>
  <si>
    <t>Troškovi sudskih postupaka</t>
  </si>
  <si>
    <t>A561001</t>
  </si>
  <si>
    <t>SKLADIŠTENJE I ČUVANJE ROBNIH ZALIHA</t>
  </si>
  <si>
    <t>K400262</t>
  </si>
  <si>
    <t>K561016</t>
  </si>
  <si>
    <t>NABAVA ROBNIH ZALIHA REPUBLIKE HRVATSKE</t>
  </si>
  <si>
    <t>441</t>
  </si>
  <si>
    <t>Strateške zalihe</t>
  </si>
  <si>
    <t>4411</t>
  </si>
  <si>
    <t>K561026</t>
  </si>
  <si>
    <t>SANACIJA ŠTETA OD POPLAVA</t>
  </si>
  <si>
    <t>04970</t>
  </si>
  <si>
    <t>Državni zavod za mjeriteljstvo</t>
  </si>
  <si>
    <t>A762000</t>
  </si>
  <si>
    <t>ADMINISTRACIJA I UPRAVLJANJE DRŽAVNOG ZAVODA ZA MJERITELJSTV</t>
  </si>
  <si>
    <t>3222</t>
  </si>
  <si>
    <t>Materijal i sirovine</t>
  </si>
  <si>
    <t>K762001</t>
  </si>
  <si>
    <t>OSIGUR.POTR.RAZ.KVALITETE KROZ PROCESE AKREDITACIJE I CERT.</t>
  </si>
  <si>
    <t>K762002</t>
  </si>
  <si>
    <t>IZGRADNJA I OPREMANJE POSLOVNOG PROSTORA</t>
  </si>
  <si>
    <t>451</t>
  </si>
  <si>
    <t>Dodatna ulaganja na građevinskim objektima</t>
  </si>
  <si>
    <t>4511</t>
  </si>
  <si>
    <t>K762003</t>
  </si>
  <si>
    <t>K762004</t>
  </si>
  <si>
    <t>INFORMATIZACIJA ZAVODA</t>
  </si>
  <si>
    <t>04980</t>
  </si>
  <si>
    <t>Hrvatski zavod za norme</t>
  </si>
  <si>
    <t>A651002</t>
  </si>
  <si>
    <t>ADMINISTRACIJA I UPRAVLJANJE HRVATSKOG ZAVODA ZA NORME</t>
  </si>
  <si>
    <t>A651012</t>
  </si>
  <si>
    <t>PROJEKT CIP E-COMMENTS</t>
  </si>
  <si>
    <t>K651011</t>
  </si>
  <si>
    <t>426</t>
  </si>
  <si>
    <t>Nemat. proizvedena imovina</t>
  </si>
  <si>
    <t>4262</t>
  </si>
  <si>
    <t>Ulag.u račun. programe</t>
  </si>
  <si>
    <t>04985</t>
  </si>
  <si>
    <t>Hrvatska akreditacijska agencija</t>
  </si>
  <si>
    <t>A652002</t>
  </si>
  <si>
    <t>ADMINISTRACIJA I UPRAVLJANJE HRVATSKE AKREDITACIJSKE AGENCIJ</t>
  </si>
  <si>
    <t>K652006</t>
  </si>
  <si>
    <t>3112</t>
  </si>
  <si>
    <t>Plaće u naravi</t>
  </si>
  <si>
    <t>RAZVOJNA SURADNJA I HUMANITARNA POMOĆ INOZEMSTVU</t>
  </si>
  <si>
    <t>44389</t>
  </si>
  <si>
    <t>Agencija za opremu pod tlakom</t>
  </si>
  <si>
    <t>47641</t>
  </si>
  <si>
    <t>Agencija za investicije i konkurentnost</t>
  </si>
  <si>
    <t>A817048</t>
  </si>
  <si>
    <t>3214</t>
  </si>
  <si>
    <t>Ostale naknade troškova zaposlenima</t>
  </si>
  <si>
    <t>A864007</t>
  </si>
  <si>
    <t>PROMIDŽBA ULAGANJA I KONKURENTNOSTI</t>
  </si>
  <si>
    <t>A864008</t>
  </si>
  <si>
    <t>PRIVLAČENJE INVESTICIJA</t>
  </si>
  <si>
    <t>A864009</t>
  </si>
  <si>
    <t>POVEĆANJE KONKURENTNOSTI</t>
  </si>
  <si>
    <t>K822048</t>
  </si>
  <si>
    <t>OPREMANJE I INFORMATIZACIJA</t>
  </si>
  <si>
    <t>4227</t>
  </si>
  <si>
    <t>Uređaji, strojevi i oprema za ostale namjene</t>
  </si>
  <si>
    <t>372</t>
  </si>
  <si>
    <t>3721</t>
  </si>
  <si>
    <t>Naknade građanima i kućanstvima u novcu</t>
  </si>
  <si>
    <t>421</t>
  </si>
  <si>
    <t>Građevinski objekti</t>
  </si>
  <si>
    <t>4214</t>
  </si>
  <si>
    <t>Ostali građevinski objekti</t>
  </si>
  <si>
    <t>Izvor</t>
  </si>
  <si>
    <t>Nematerijalna proizvedena imovina</t>
  </si>
  <si>
    <t>Ulaganje u računalne programe</t>
  </si>
  <si>
    <t>AKTIVNOST JAVNO-PRIVATNOG PARTNERSTVA</t>
  </si>
  <si>
    <t>04905</t>
  </si>
  <si>
    <t>A560000</t>
  </si>
  <si>
    <t>ADMINISTRACIJA I UPRAVLJANJE</t>
  </si>
  <si>
    <t>K406386</t>
  </si>
  <si>
    <t>K560021</t>
  </si>
  <si>
    <t>OPREMANJE</t>
  </si>
  <si>
    <t>K560102</t>
  </si>
  <si>
    <t>A817065</t>
  </si>
  <si>
    <t>INSPEKCIJSKI POSLOVI U GOSPODARSTVU</t>
  </si>
  <si>
    <t>A560004</t>
  </si>
  <si>
    <t>PROVEDBA MJERA ZA POTICANJE ULAGANJA</t>
  </si>
  <si>
    <t>352</t>
  </si>
  <si>
    <t>3522</t>
  </si>
  <si>
    <t>Subvencije trgovačkim društvima izvan javnog sekt</t>
  </si>
  <si>
    <t>A560050</t>
  </si>
  <si>
    <t>SANACIJA I RESTRUKTURIRANJE TRGOVAČKIH DRUŠTAVA U PRETEŽITOM</t>
  </si>
  <si>
    <t>A817070</t>
  </si>
  <si>
    <t>MJERE IMPLEMENTACIJE INDUSTRIJSKE STRATEGIJE</t>
  </si>
  <si>
    <t>A822028</t>
  </si>
  <si>
    <t>RESTRUKTURIRANJE BRODOGRADILIŠTA</t>
  </si>
  <si>
    <t>A822046</t>
  </si>
  <si>
    <t>PROVOĐENJE AKTIVNOSTI ZA ODRŽIVI RAZVOJ INDUSTRIJE</t>
  </si>
  <si>
    <t>351</t>
  </si>
  <si>
    <t>A560054</t>
  </si>
  <si>
    <t>NACIONALNI PROGRAM ZA  ZAŠTITU POTROŠAČA</t>
  </si>
  <si>
    <t>A822035</t>
  </si>
  <si>
    <t>RAZVOJ UNUTARNJEG TRŽIŠTA</t>
  </si>
  <si>
    <t>K822056</t>
  </si>
  <si>
    <t>EUROPSKI POTROŠAČKI CENTAR HRVATSKA (ECC-NET)</t>
  </si>
  <si>
    <t>K817068</t>
  </si>
  <si>
    <t>OP KONKURENTNOST I KOHEZIJA 2014.-2020.</t>
  </si>
  <si>
    <t>43</t>
  </si>
  <si>
    <t>K561022</t>
  </si>
  <si>
    <t>DODATNA ULAGANJA U VLASTITA SKLADIŠTA</t>
  </si>
  <si>
    <t>Dodatna ulaganja u vlastita skladišta</t>
  </si>
  <si>
    <t>Funk. podr.</t>
  </si>
  <si>
    <t>4302 STVARANJE, OBNAVLJANJE I KORIŠTENJE ROBNIH ZALIHA</t>
  </si>
  <si>
    <t>3222 USPOSTAVA I KOORDINACIJA NACIONALNOG MJERITELJSKOG SUSTAVA RH</t>
  </si>
  <si>
    <t>3220 RAZVOJ I ODRŽAVANJE NORMIZACIJSKOG SUSTAVA ZA RH</t>
  </si>
  <si>
    <t>0471</t>
  </si>
  <si>
    <t>0421</t>
  </si>
  <si>
    <t>1090</t>
  </si>
  <si>
    <t>0411</t>
  </si>
  <si>
    <t>3221 ODRŽAVANJE I RAZVOJ SUSTAVA AKREDITACIJE U RH</t>
  </si>
  <si>
    <t>0442</t>
  </si>
  <si>
    <t>0490</t>
  </si>
  <si>
    <t>563</t>
  </si>
  <si>
    <t>51</t>
  </si>
  <si>
    <t>368</t>
  </si>
  <si>
    <t>Pomoći temeljem prijenosa EU sredstava</t>
  </si>
  <si>
    <t>Tekuće pomoći temeljem prijenosa EU sredstava</t>
  </si>
  <si>
    <t>Kapitalne pomoći temeljem prijenosa EU sredstava</t>
  </si>
  <si>
    <t>Prijenosi EU sredstava subjektima izvan općeg proračuna</t>
  </si>
  <si>
    <t>A864012</t>
  </si>
  <si>
    <t>A864011</t>
  </si>
  <si>
    <t>RED. BR.</t>
  </si>
  <si>
    <t>RAZDJEL / GLAVA</t>
  </si>
  <si>
    <t>NAZIV KORISNIKA</t>
  </si>
  <si>
    <t>TEKUĆI PRORAČUN 2014.</t>
  </si>
  <si>
    <t>1</t>
  </si>
  <si>
    <t>2</t>
  </si>
  <si>
    <t>3</t>
  </si>
  <si>
    <t>4</t>
  </si>
  <si>
    <t>5</t>
  </si>
  <si>
    <t>6</t>
  </si>
  <si>
    <t>049 05</t>
  </si>
  <si>
    <t>049 10</t>
  </si>
  <si>
    <t>3.1.</t>
  </si>
  <si>
    <t>049 70</t>
  </si>
  <si>
    <t>049 80</t>
  </si>
  <si>
    <t>049 85</t>
  </si>
  <si>
    <t>049</t>
  </si>
  <si>
    <t>52</t>
  </si>
  <si>
    <t>53</t>
  </si>
  <si>
    <t>LIMIT</t>
  </si>
  <si>
    <t>3201 PRIPREMA I PROVEDBA PROGRAMA I AKTIVNOSTI U SVRHU OSTVARENJA STRATEŠKIH CILJEVA ZA JAČANJE GOSPODARSTVA RH</t>
  </si>
  <si>
    <t>3203 RAZVOJ, UNAPREĐENJE KONKURENTNOSTI I RESTRUKTURIRANJE INDUSTRIJE</t>
  </si>
  <si>
    <t xml:space="preserve">3215 RAZVOJ I STANDARDIZACIJA TRGOVINE I UNUTARNJEG TRŽIŠTA </t>
  </si>
  <si>
    <t>3216 JAČANJE KONKURENTNOSTI GOSPODARSTVA POTICANJEM INVESTICIJA I UČINKOVITIM KORIŠTENJEM EU SREDSTAVA</t>
  </si>
  <si>
    <t>31</t>
  </si>
  <si>
    <t>71</t>
  </si>
  <si>
    <t>- 329</t>
  </si>
  <si>
    <t>JAČANJE ADMINISTRATIVNIH KAPACITETA U SUSTAVU JAVNE NABAVE S NAGLASKOM NA KRITERIJU ENP</t>
  </si>
  <si>
    <t>3223 PRIVLAČENJE INVESTICIJA I POVEĆANJE KONKURENTNOSTI</t>
  </si>
  <si>
    <t>IZVOR 11-OPĆI PRIHODI I PRIMICI</t>
  </si>
  <si>
    <t>IZVOR 12-SREDSTVA UČEŠĆA ZA POMOĆI</t>
  </si>
  <si>
    <t>IZVOR 31-VLASTITI PRIHODI</t>
  </si>
  <si>
    <t>IZVOR 43-OSTALI PRIHODI ZA POSEBNE NAMJENE</t>
  </si>
  <si>
    <t>IZVOR 51-POMOĆI EU</t>
  </si>
  <si>
    <t>IZVOR 563-ERDF-EF ZA REGIONALNI RAZVOJ</t>
  </si>
  <si>
    <t>IZVOR 52-OSTALE POMOĆI I DAROVNICE</t>
  </si>
  <si>
    <t>IZVOR 71-PRIHODI OD PRODAJE ILI ZAMJENE NEFIN.IMOVINE</t>
  </si>
  <si>
    <t xml:space="preserve">Proračunski korisnici u gospodarstvu </t>
  </si>
  <si>
    <t>Nematrijalna proizvedena imovina</t>
  </si>
  <si>
    <t>Ulaganja u računalne programe</t>
  </si>
  <si>
    <t>K561027</t>
  </si>
  <si>
    <t>HITNA POMOĆ - MIGRANTI</t>
  </si>
  <si>
    <t>Instrumenti,uređaji, strojevi</t>
  </si>
  <si>
    <t>575</t>
  </si>
  <si>
    <t>Doprinosi za obvezno osiguranje u slučaju nezaposlenosti</t>
  </si>
  <si>
    <t xml:space="preserve">Ostale naknade građ.i kućan.iz proračuna </t>
  </si>
  <si>
    <t>423</t>
  </si>
  <si>
    <t>Prijevozna sredstva</t>
  </si>
  <si>
    <t>Osobni automobil</t>
  </si>
  <si>
    <t>IZVOR 575-FONDOVI ZA UNUTARNJE POSLOVE</t>
  </si>
  <si>
    <t>ADMINISTRACIJA I UPRAVLJANJE AIK-a</t>
  </si>
  <si>
    <t>Otplata glavnice primljenih zajmova od tuzemnih  fin.institucija izvan javnog sektora</t>
  </si>
  <si>
    <t xml:space="preserve"> </t>
  </si>
  <si>
    <t>dr.sc. Martina Dalić</t>
  </si>
  <si>
    <t xml:space="preserve">POTPREDSJEDNICA VLADE I MINISTRICA
</t>
  </si>
  <si>
    <t>A817073</t>
  </si>
  <si>
    <t>A864013</t>
  </si>
  <si>
    <t>INSTRUMENT ZA KOMBINIRANJE EUROPSKIH STRUKTURNIH I INVESTICIJSKIH FONDOVA I JAVNO-PRIVATNOG PARTNERSTVA</t>
  </si>
  <si>
    <t>HRVATSKI CENTAR ZA ZADRUŽNO PODUZETNIŠTVO</t>
  </si>
  <si>
    <t>049 90</t>
  </si>
  <si>
    <t>049 95</t>
  </si>
  <si>
    <t>Hrvatski centar za zadružno poduzetništvo</t>
  </si>
  <si>
    <t>Hrvatska agencija za malo gospodarstvo, inovacije i investicije, HAMAG-BICRO</t>
  </si>
  <si>
    <t>049 65</t>
  </si>
  <si>
    <t>559</t>
  </si>
  <si>
    <t>561</t>
  </si>
  <si>
    <t>Kapitalne pomoći</t>
  </si>
  <si>
    <t>Kapitalne pomoći obrtnicima</t>
  </si>
  <si>
    <t>RAZVOJ I ODRŽAVANJE SRED.INF.SUSTAV MG</t>
  </si>
  <si>
    <t>SUBVENCIJE KAMATA ZA PODUZETNIČKE KREDITE</t>
  </si>
  <si>
    <t>ULAGANJE U FONDOVE ZA GOSPODARSKU SURAD.</t>
  </si>
  <si>
    <t>531</t>
  </si>
  <si>
    <t>POTICANJE EDUKACIJE -SEECEL-REGIONALNI RAZ.</t>
  </si>
  <si>
    <t>512</t>
  </si>
  <si>
    <t>Izdaci za dane depozite neprofitnim org</t>
  </si>
  <si>
    <t>Zajmovi neprofitnim organizacijama</t>
  </si>
  <si>
    <t>OP REGIONALNA KONKURENTNOST, PRIORITET 2 I 3</t>
  </si>
  <si>
    <t>386</t>
  </si>
  <si>
    <t>PROVEDBA EU STRATEGIJE ZA DUNAVSKU REGIJU</t>
  </si>
  <si>
    <t>81</t>
  </si>
  <si>
    <t>Ostale naknade troškova zaposlenika</t>
  </si>
  <si>
    <t>Negativne tečajne razlike</t>
  </si>
  <si>
    <t>Izdaci za otplatu glavnice primljenih kredita</t>
  </si>
  <si>
    <t xml:space="preserve">Subvencije trg.društvima, poljoprivrednicima i obrtnicima izvan javnog sektora </t>
  </si>
  <si>
    <t>Subvencije poljoprivrednicima i obrtnicima</t>
  </si>
  <si>
    <t>516</t>
  </si>
  <si>
    <t>Izdaci za dane zajmove trg.društvima i obrtnicima izvan javnog sektora</t>
  </si>
  <si>
    <t>Dani zajmovi tuzemnim trg.društvima izvan javnog sektora</t>
  </si>
  <si>
    <t>Dani zajmovi tuzemnim obrtnicima</t>
  </si>
  <si>
    <t>JAMSTVA ZA MALO GOSPODARSTVO</t>
  </si>
  <si>
    <t xml:space="preserve">Kapitalne pomoći kreditnim i ostalim institucijama te trg.društvima izvan javnog sektora </t>
  </si>
  <si>
    <t>Kapitalne pomoći poljoprivrednicima i obrtnicima</t>
  </si>
  <si>
    <t>POTPORE INOVACIJSKOM PROCESU</t>
  </si>
  <si>
    <t>0150</t>
  </si>
  <si>
    <t>BICRO BIOCENTAR</t>
  </si>
  <si>
    <t>Subvencije trg. društvima u javnom sektoru</t>
  </si>
  <si>
    <t>Subvencije trgovačkim društvima U javnom sektoru</t>
  </si>
  <si>
    <t xml:space="preserve">Tekuće donacije  </t>
  </si>
  <si>
    <t>EUROPSKA PODUZETNIČKA MREŽA</t>
  </si>
  <si>
    <t>EUROPSKI PROJEKTI</t>
  </si>
  <si>
    <t xml:space="preserve"> Ostale naknade građanima i kućanstvima</t>
  </si>
  <si>
    <t>OP KONKURENTNOST I KOHEZIJA 2014.-2020. -PT2</t>
  </si>
  <si>
    <t>Službena, radna i zaštitna odjeća</t>
  </si>
  <si>
    <t>Članarine i norme</t>
  </si>
  <si>
    <t xml:space="preserve">Prijevozna sredstva </t>
  </si>
  <si>
    <t>Prijevozna sredstva u cestovnom prijevozu</t>
  </si>
  <si>
    <t xml:space="preserve">Nematerijalna proizvedena imovina </t>
  </si>
  <si>
    <t>533</t>
  </si>
  <si>
    <t>Dionice i udjeli u glavnici kred. I ostalih finan.institucija</t>
  </si>
  <si>
    <t>5332</t>
  </si>
  <si>
    <t>MREŽA PODUZETNIČKIH I POTPORNIH INSTITUCIJA - BSO</t>
  </si>
  <si>
    <t>PROJEKT PODUZETNIČKOG KAPITALA ZA INOVACIJE I PODUZETNIŠTVO</t>
  </si>
  <si>
    <t>NAKNADE ZA UPRAVLJANJE FINAN.INSTRUMENTIMA IZ ESI FONDOVA 2014. - 2020.</t>
  </si>
  <si>
    <t>Subvencije trg.društvima izvan javnog sektora</t>
  </si>
  <si>
    <t>04995</t>
  </si>
  <si>
    <t>IZVOR 559-OSTALE REFUNDACIJE IZ POMOĆI EU</t>
  </si>
  <si>
    <t>IZVOR 561-EUROSKI SOCIJALNI FOND</t>
  </si>
  <si>
    <t>PROJEKT PROSAFE - MS TYR 15</t>
  </si>
  <si>
    <t>A817077</t>
  </si>
  <si>
    <t xml:space="preserve">ukupno po izvorima </t>
  </si>
  <si>
    <t>3228 JAČANJE KONKURENTNOSTI MALOG I SREDNJEG PODUZETNIŠTVA</t>
  </si>
  <si>
    <t>Poslovni objekti</t>
  </si>
  <si>
    <t>04990</t>
  </si>
  <si>
    <t>HAMAG-BICRO</t>
  </si>
  <si>
    <t>A913001</t>
  </si>
  <si>
    <t>K913002</t>
  </si>
  <si>
    <t>A913003</t>
  </si>
  <si>
    <t>A913004</t>
  </si>
  <si>
    <t>A913007</t>
  </si>
  <si>
    <t>A913008</t>
  </si>
  <si>
    <t>A913009</t>
  </si>
  <si>
    <t>A913010</t>
  </si>
  <si>
    <t>A913011</t>
  </si>
  <si>
    <t>A913012</t>
  </si>
  <si>
    <t>A913013</t>
  </si>
  <si>
    <t>MINISTARSTVO GOSPODARSTVA,</t>
  </si>
  <si>
    <t xml:space="preserve"> PODUZETNIŠTVA I OBRTA</t>
  </si>
  <si>
    <t>PRIJEDLOG FINANCIJSKOG PLANA</t>
  </si>
  <si>
    <t>Prijedlog plana       2018.</t>
  </si>
  <si>
    <t>Prijedlog plana       2019.</t>
  </si>
  <si>
    <t>Ministarstvo gospodarstva, poduzetništva i obrta</t>
  </si>
  <si>
    <t>LIMIT MF</t>
  </si>
  <si>
    <t>K817087</t>
  </si>
  <si>
    <t>A648087</t>
  </si>
  <si>
    <t>A817083</t>
  </si>
  <si>
    <t>A817080</t>
  </si>
  <si>
    <t>T817088</t>
  </si>
  <si>
    <t>A817079</t>
  </si>
  <si>
    <t>A817078</t>
  </si>
  <si>
    <t>A817082</t>
  </si>
  <si>
    <t>K648088</t>
  </si>
  <si>
    <t>A914001</t>
  </si>
  <si>
    <t>PROMOCIJA I JAČANJE ZADRUŽNOG PODUZETNIŠTVA</t>
  </si>
  <si>
    <t>STRATEGIJA GOSPODARENJA MINERALNIM SIROVINAMA RH</t>
  </si>
  <si>
    <t>A822059</t>
  </si>
  <si>
    <t>RAZVOJ I ODRŽAVANJE OBRTNOG REGISTRA</t>
  </si>
  <si>
    <t>Naknade osobama izvan radnog odnosa</t>
  </si>
  <si>
    <t>Ugovorne kazne i ostale naknade šteta</t>
  </si>
  <si>
    <t>Naknada za rad pred. I izvršnih tijela, povjerenstava i sl.</t>
  </si>
  <si>
    <t>0484</t>
  </si>
  <si>
    <t>Ministarstvo gospodarstva,  poduzetništva i obrta</t>
  </si>
  <si>
    <t>UKUPNO MINISTARSTVO GOSPODARSTVA,
 PODUZETNIŠTVA I OBRTA</t>
  </si>
  <si>
    <t>Materijalna imovina - prirodna bogatstva</t>
  </si>
  <si>
    <t>Zemljište</t>
  </si>
  <si>
    <t>Izdaci za depozite i jamčevne pologe</t>
  </si>
  <si>
    <t>Izdaci za depozite u tuzemnim kreditnim i ostalim financijskim institucijam</t>
  </si>
  <si>
    <t xml:space="preserve"> 323</t>
  </si>
  <si>
    <t>JAVNI DUG izvor 11</t>
  </si>
  <si>
    <t>JAVNI DUG izvor 12</t>
  </si>
  <si>
    <t>JAVNI DUG izvor 81</t>
  </si>
  <si>
    <t>JAVNI DUG izvor 563</t>
  </si>
  <si>
    <t>IZVOR 81-NAMJENSKI PRIMICI OD ZADUŽIVANJA</t>
  </si>
  <si>
    <t>PLAN  U LIMITU</t>
  </si>
  <si>
    <t>Materijal i dijelovi za tekuće i investicijsko održavanje</t>
  </si>
  <si>
    <t>ukupno po programima</t>
  </si>
  <si>
    <t>Ostale naknade građanima i kućanstvima iz proračuna</t>
  </si>
  <si>
    <t>Kazne, penali i naknade šteta</t>
  </si>
  <si>
    <t>Naknade za rad članovima predstavničkih izvršnih tijela i upr.vijeća</t>
  </si>
  <si>
    <t>Subvencije trgovačkim društvima i zadrugama izvan javnog sektora</t>
  </si>
  <si>
    <t>Subvencije trgovačkim društvima, zadrugama poljoprivrednicima i obrtnicima izvan javnog sektora</t>
  </si>
  <si>
    <t>Kapitalne pomoći kreditnim i ost.fin.institucijamate  trgovačkim društvima i zadrugama izvan javnog sektora</t>
  </si>
  <si>
    <t>Dionice i udjeli u glavnici kreditnih i ostalih fin.institucija u javnom sektoru</t>
  </si>
  <si>
    <t>Dionice i udjeli u glavnici ostalih fin.institucija u javnom sektoru</t>
  </si>
  <si>
    <t>limit od MF</t>
  </si>
  <si>
    <t>41</t>
  </si>
  <si>
    <t>OP UČINKOVITI LJUDSKI POTENCIJALI 2014-2020</t>
  </si>
  <si>
    <t>A817089</t>
  </si>
  <si>
    <t>MEĐUNARODNE AKTIVNOSTI ZA RAZVOJ I PROMOCIJU PODUZETNIŠTVA</t>
  </si>
  <si>
    <t>UNAPREĐENJE POSLOVNE KLIME</t>
  </si>
  <si>
    <t>Kapitalne pomoći iz EU sredstava</t>
  </si>
  <si>
    <t xml:space="preserve">Kapitalne pomoći subjektima izvan javnim sektoru iz EU sredstava </t>
  </si>
  <si>
    <t>Subvencije trgovačkim društvima, zadrugama poljoprivrednicima i obrtnicima iiz EU sredstava</t>
  </si>
  <si>
    <t>Subvencije trgovačkim društvima,zadrugama, poljoprivrednicima i obrtnicima iz EU sredstva</t>
  </si>
  <si>
    <t>Kapitalne pomoć iz EU sredstava</t>
  </si>
  <si>
    <t>A913006</t>
  </si>
  <si>
    <t>353</t>
  </si>
  <si>
    <t>Subvencije trg.društvima, zadrugama, poljoprivrednicima i obrtnicima iz EU sredstava</t>
  </si>
  <si>
    <t>3531</t>
  </si>
  <si>
    <t xml:space="preserve">IZVOR 41-PRIHODI OD IGARA NA SREĆU </t>
  </si>
  <si>
    <t>A822089</t>
  </si>
  <si>
    <t>ZA RAZDOBLJE 2018. - 2020.</t>
  </si>
  <si>
    <t xml:space="preserve">PRIJEDLOG FINANCIJSKOG PLANA ZA 2018.-2020. </t>
  </si>
  <si>
    <t>Prijedlog plana  2020.</t>
  </si>
  <si>
    <t>Plana 2017.</t>
  </si>
  <si>
    <t>Prijedlog plana       2020.</t>
  </si>
  <si>
    <t>Prijedlog plana       2017.</t>
  </si>
  <si>
    <t>Izvršenje na dan 31.07.2017.</t>
  </si>
  <si>
    <t>Plan 2017.</t>
  </si>
  <si>
    <t>A648090</t>
  </si>
  <si>
    <t>POTICANJE RAZVOJA KLASTERA</t>
  </si>
  <si>
    <t>Naknade građanima i kućanstvima iz EU sredstava</t>
  </si>
  <si>
    <t>Ostala prava (ulaganja na tuđoj imovini)</t>
  </si>
  <si>
    <t>Instrumenti. Uređaji i strojevi</t>
  </si>
  <si>
    <t>OP KONKURENTNOST I KOHEZIJA -FINANCIJSKI INSTRUMENTI</t>
  </si>
  <si>
    <t>3723</t>
  </si>
  <si>
    <t>PROGRAM EUREKA</t>
  </si>
  <si>
    <t>Prijevozna sredstva u cestovnom prometu</t>
  </si>
  <si>
    <t>A913014</t>
  </si>
  <si>
    <t>PROGRAM PREKOG.SURAD. HRVATSKA-MAĐARSKA (B LIGHT)</t>
  </si>
  <si>
    <t xml:space="preserve">   Doprinosi za obvezno osiguranje u slučaju nezaposlenosti</t>
  </si>
  <si>
    <t xml:space="preserve">   Energija</t>
  </si>
  <si>
    <t>Subvencije trg.društvima,poljoprivrednicima iz EU sredstava</t>
  </si>
  <si>
    <t>A913015</t>
  </si>
  <si>
    <t>PROGRAM EUROSTARS</t>
  </si>
  <si>
    <t>552</t>
  </si>
  <si>
    <t xml:space="preserve">Subvencije trg.društvima, poljopr. i obrtnicima izvan j.sektora </t>
  </si>
  <si>
    <t>Subvencije trg.društvima, poljopr. i obrtnicima izvan j.s.</t>
  </si>
  <si>
    <t>Subvencije trgovačkim društvima izvan javnog sektora</t>
  </si>
  <si>
    <t>A913016</t>
  </si>
  <si>
    <t>Regionalni inovacijski fond</t>
  </si>
  <si>
    <t>A913017</t>
  </si>
  <si>
    <t>TEHNIČKO TAJNIŠTVO</t>
  </si>
  <si>
    <t>JAVNI DUG izvor 43</t>
  </si>
  <si>
    <t>IZVOR 552-ŠVICARSKI INSTRUMENT</t>
  </si>
  <si>
    <t>Naknada za rad članovima pred. i izvršnih tijela, povjerenstava i sl.</t>
  </si>
  <si>
    <t>61</t>
  </si>
  <si>
    <t xml:space="preserve">PROJEKT PROSAFE </t>
  </si>
  <si>
    <t>0</t>
  </si>
  <si>
    <t>MJERE ZA POTICANJE ISTRAŽIVANJA,RAZVOJA I INOVACIJA</t>
  </si>
  <si>
    <t>7</t>
  </si>
  <si>
    <t>prom poduzet</t>
  </si>
  <si>
    <t>Pomoći proračunskim korisnicima drugih proračuna</t>
  </si>
  <si>
    <t>Tekuće pomoći proračunskim korisnicima drugih proračuna</t>
  </si>
  <si>
    <t>MIN KULT 2.000.000</t>
  </si>
  <si>
    <t>facility managment</t>
  </si>
  <si>
    <t>režije 3.200.000</t>
  </si>
  <si>
    <t>voda;čistoća</t>
  </si>
  <si>
    <t>tel 200.000</t>
  </si>
  <si>
    <t>A817090</t>
  </si>
  <si>
    <t>A651013</t>
  </si>
  <si>
    <t>PROJEKT PREVOĐENJA ZA EU ZAKONODAVSTVO</t>
  </si>
  <si>
    <t>POTICANJE KONKURENTNOSTI PODUZETNIŠTVA I OBRTA</t>
  </si>
  <si>
    <t>A817072</t>
  </si>
  <si>
    <t>A913018</t>
  </si>
  <si>
    <t>PROGRAM RURALNOG RAZVOJA</t>
  </si>
  <si>
    <t>565</t>
  </si>
  <si>
    <t>JAVNI DUG izvor 565</t>
  </si>
  <si>
    <t>Zagreb, 25. listopada 2017.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</si>
</sst>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&quot;- &quot;@"/>
    <numFmt numFmtId="165" formatCode="dd/mm/yy/;@"/>
    <numFmt numFmtId="166" formatCode="h:mm:ss;@"/>
  </numFmts>
  <fonts count="48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</font>
    <font>
      <b/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/>
      </left>
      <right style="thin">
        <color indexed="18"/>
      </right>
      <top style="thin">
        <color theme="3"/>
      </top>
      <bottom style="thin">
        <color theme="3"/>
      </bottom>
      <diagonal/>
    </border>
    <border>
      <left style="thin">
        <color indexed="18"/>
      </left>
      <right style="thin">
        <color indexed="18"/>
      </right>
      <top style="thin">
        <color theme="3"/>
      </top>
      <bottom style="thin">
        <color theme="3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auto="1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4" fontId="2" fillId="28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 justifyLastLine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 justifyLastLine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 justifyLastLine="1"/>
    </xf>
    <xf numFmtId="4" fontId="2" fillId="3" borderId="3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 justifyLastLine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 justifyLastLine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 justifyLastLine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4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3" fillId="42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7" fillId="43" borderId="3" applyNumberFormat="0" applyProtection="0">
      <alignment horizontal="left" vertical="center" indent="1" justifyLastLine="1"/>
    </xf>
    <xf numFmtId="0" fontId="14" fillId="0" borderId="6"/>
    <xf numFmtId="4" fontId="8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" fontId="2" fillId="9" borderId="72" applyNumberFormat="0" applyProtection="0">
      <alignment horizontal="right" vertical="center"/>
    </xf>
    <xf numFmtId="4" fontId="2" fillId="33" borderId="74" applyNumberFormat="0" applyProtection="0">
      <alignment horizontal="right" vertical="center"/>
    </xf>
    <xf numFmtId="4" fontId="4" fillId="41" borderId="73" applyNumberFormat="0" applyProtection="0">
      <alignment vertical="center"/>
    </xf>
    <xf numFmtId="0" fontId="3" fillId="8" borderId="75" applyBorder="0"/>
    <xf numFmtId="0" fontId="2" fillId="5" borderId="73" applyNumberFormat="0" applyProtection="0">
      <alignment horizontal="left" vertical="top" indent="1"/>
    </xf>
    <xf numFmtId="0" fontId="2" fillId="5" borderId="72" applyNumberFormat="0" applyProtection="0">
      <alignment horizontal="left" vertical="center" indent="1" justifyLastLine="1"/>
    </xf>
    <xf numFmtId="0" fontId="2" fillId="39" borderId="73" applyNumberFormat="0" applyProtection="0">
      <alignment horizontal="left" vertical="top" indent="1"/>
    </xf>
    <xf numFmtId="0" fontId="2" fillId="39" borderId="72" applyNumberFormat="0" applyProtection="0">
      <alignment horizontal="left" vertical="center" indent="1" justifyLastLine="1"/>
    </xf>
    <xf numFmtId="0" fontId="2" fillId="3" borderId="73" applyNumberFormat="0" applyProtection="0">
      <alignment horizontal="left" vertical="top" indent="1"/>
    </xf>
    <xf numFmtId="0" fontId="2" fillId="38" borderId="72" applyNumberFormat="0" applyProtection="0">
      <alignment horizontal="left" vertical="center" indent="1" justifyLastLine="1"/>
    </xf>
    <xf numFmtId="0" fontId="2" fillId="8" borderId="73" applyNumberFormat="0" applyProtection="0">
      <alignment horizontal="left" vertical="top" indent="1"/>
    </xf>
    <xf numFmtId="0" fontId="2" fillId="6" borderId="72" applyNumberFormat="0" applyProtection="0">
      <alignment horizontal="left" vertical="center" indent="1" justifyLastLine="1"/>
    </xf>
    <xf numFmtId="4" fontId="2" fillId="3" borderId="74" applyNumberFormat="0" applyProtection="0">
      <alignment horizontal="left" vertical="center" indent="1" justifyLastLine="1"/>
    </xf>
    <xf numFmtId="4" fontId="2" fillId="5" borderId="74" applyNumberFormat="0" applyProtection="0">
      <alignment horizontal="left" vertical="center" indent="1" justifyLastLine="1"/>
    </xf>
    <xf numFmtId="4" fontId="2" fillId="3" borderId="72" applyNumberFormat="0" applyProtection="0">
      <alignment horizontal="right" vertical="center"/>
    </xf>
    <xf numFmtId="4" fontId="5" fillId="8" borderId="74" applyNumberFormat="0" applyProtection="0">
      <alignment horizontal="left" vertical="center" indent="1" justifyLastLine="1"/>
    </xf>
    <xf numFmtId="4" fontId="5" fillId="8" borderId="74" applyNumberFormat="0" applyProtection="0">
      <alignment horizontal="left" vertical="center" indent="1" justifyLastLine="1"/>
    </xf>
    <xf numFmtId="4" fontId="2" fillId="37" borderId="74" applyNumberFormat="0" applyProtection="0">
      <alignment horizontal="left" vertical="center" indent="1" justifyLastLine="1"/>
    </xf>
    <xf numFmtId="4" fontId="2" fillId="36" borderId="72" applyNumberFormat="0" applyProtection="0">
      <alignment horizontal="right" vertical="center"/>
    </xf>
    <xf numFmtId="4" fontId="2" fillId="7" borderId="72" applyNumberFormat="0" applyProtection="0">
      <alignment horizontal="right" vertical="center"/>
    </xf>
    <xf numFmtId="4" fontId="2" fillId="35" borderId="72" applyNumberFormat="0" applyProtection="0">
      <alignment horizontal="right" vertical="center"/>
    </xf>
    <xf numFmtId="4" fontId="2" fillId="34" borderId="72" applyNumberFormat="0" applyProtection="0">
      <alignment horizontal="right" vertical="center"/>
    </xf>
    <xf numFmtId="4" fontId="2" fillId="32" borderId="72" applyNumberFormat="0" applyProtection="0">
      <alignment horizontal="right" vertical="center"/>
    </xf>
    <xf numFmtId="4" fontId="2" fillId="31" borderId="72" applyNumberFormat="0" applyProtection="0">
      <alignment horizontal="right" vertical="center"/>
    </xf>
    <xf numFmtId="4" fontId="2" fillId="30" borderId="72" applyNumberFormat="0" applyProtection="0">
      <alignment horizontal="left" vertical="center" indent="1" justifyLastLine="1"/>
    </xf>
    <xf numFmtId="0" fontId="6" fillId="28" borderId="57" applyNumberFormat="0" applyProtection="0">
      <alignment horizontal="left" vertical="top" indent="1"/>
    </xf>
    <xf numFmtId="0" fontId="6" fillId="28" borderId="73" applyNumberFormat="0" applyProtection="0">
      <alignment horizontal="left" vertical="top" indent="1"/>
    </xf>
    <xf numFmtId="4" fontId="2" fillId="29" borderId="72" applyNumberFormat="0" applyProtection="0">
      <alignment horizontal="left" vertical="center" indent="1" justifyLastLine="1"/>
    </xf>
    <xf numFmtId="4" fontId="13" fillId="29" borderId="72" applyNumberFormat="0" applyProtection="0">
      <alignment vertical="center"/>
    </xf>
    <xf numFmtId="4" fontId="2" fillId="28" borderId="72" applyNumberFormat="0" applyProtection="0">
      <alignment vertical="center"/>
    </xf>
    <xf numFmtId="0" fontId="2" fillId="8" borderId="57" applyNumberFormat="0" applyProtection="0">
      <alignment horizontal="left" vertical="top" indent="1"/>
    </xf>
    <xf numFmtId="0" fontId="2" fillId="3" borderId="57" applyNumberFormat="0" applyProtection="0">
      <alignment horizontal="left" vertical="top" indent="1"/>
    </xf>
    <xf numFmtId="0" fontId="2" fillId="39" borderId="57" applyNumberFormat="0" applyProtection="0">
      <alignment horizontal="left" vertical="top" indent="1"/>
    </xf>
    <xf numFmtId="0" fontId="2" fillId="5" borderId="57" applyNumberFormat="0" applyProtection="0">
      <alignment horizontal="left" vertical="top" indent="1"/>
    </xf>
    <xf numFmtId="0" fontId="3" fillId="8" borderId="71" applyBorder="0"/>
    <xf numFmtId="4" fontId="4" fillId="41" borderId="57" applyNumberFormat="0" applyProtection="0">
      <alignment vertical="center"/>
    </xf>
    <xf numFmtId="4" fontId="14" fillId="0" borderId="67" applyNumberFormat="0" applyProtection="0">
      <alignment vertical="center"/>
    </xf>
    <xf numFmtId="4" fontId="4" fillId="6" borderId="57" applyNumberFormat="0" applyProtection="0">
      <alignment horizontal="left" vertical="center" indent="1"/>
    </xf>
    <xf numFmtId="0" fontId="4" fillId="41" borderId="57" applyNumberFormat="0" applyProtection="0">
      <alignment horizontal="left" vertical="top" indent="1"/>
    </xf>
    <xf numFmtId="0" fontId="4" fillId="3" borderId="57" applyNumberFormat="0" applyProtection="0">
      <alignment horizontal="left" vertical="top" indent="1"/>
    </xf>
    <xf numFmtId="0" fontId="14" fillId="0" borderId="67"/>
    <xf numFmtId="4" fontId="2" fillId="4" borderId="72" applyNumberFormat="0" applyProtection="0">
      <alignment horizontal="right" vertical="center"/>
    </xf>
    <xf numFmtId="0" fontId="47" fillId="0" borderId="0"/>
    <xf numFmtId="4" fontId="14" fillId="0" borderId="76" applyNumberFormat="0" applyProtection="0">
      <alignment vertical="center"/>
    </xf>
    <xf numFmtId="4" fontId="4" fillId="6" borderId="73" applyNumberFormat="0" applyProtection="0">
      <alignment horizontal="left" vertical="center" indent="1"/>
    </xf>
    <xf numFmtId="0" fontId="4" fillId="41" borderId="73" applyNumberFormat="0" applyProtection="0">
      <alignment horizontal="left" vertical="top" indent="1"/>
    </xf>
    <xf numFmtId="4" fontId="2" fillId="0" borderId="72" applyNumberFormat="0" applyProtection="0">
      <alignment horizontal="right" vertical="center"/>
    </xf>
    <xf numFmtId="4" fontId="13" fillId="42" borderId="72" applyNumberFormat="0" applyProtection="0">
      <alignment horizontal="right" vertical="center"/>
    </xf>
    <xf numFmtId="4" fontId="2" fillId="30" borderId="72" applyNumberFormat="0" applyProtection="0">
      <alignment horizontal="left" vertical="center" indent="1" justifyLastLine="1"/>
    </xf>
    <xf numFmtId="0" fontId="4" fillId="3" borderId="73" applyNumberFormat="0" applyProtection="0">
      <alignment horizontal="left" vertical="top" indent="1"/>
    </xf>
    <xf numFmtId="4" fontId="7" fillId="43" borderId="74" applyNumberFormat="0" applyProtection="0">
      <alignment horizontal="left" vertical="center" indent="1" justifyLastLine="1"/>
    </xf>
    <xf numFmtId="0" fontId="14" fillId="0" borderId="76"/>
    <xf numFmtId="4" fontId="8" fillId="40" borderId="72" applyNumberFormat="0" applyProtection="0">
      <alignment horizontal="right" vertical="center"/>
    </xf>
  </cellStyleXfs>
  <cellXfs count="909">
    <xf numFmtId="0" fontId="0" fillId="0" borderId="0" xfId="0"/>
    <xf numFmtId="4" fontId="15" fillId="0" borderId="1" xfId="23" applyNumberFormat="1" applyFont="1" applyFill="1">
      <alignment vertical="center"/>
    </xf>
    <xf numFmtId="0" fontId="2" fillId="0" borderId="1" xfId="49" quotePrefix="1" applyFill="1">
      <alignment horizontal="left" vertical="center" indent="1" justifyLastLine="1"/>
    </xf>
    <xf numFmtId="4" fontId="2" fillId="0" borderId="1" xfId="57" applyNumberFormat="1" applyFill="1">
      <alignment horizontal="right" vertical="center"/>
    </xf>
    <xf numFmtId="49" fontId="2" fillId="0" borderId="1" xfId="23" applyNumberFormat="1" applyFill="1" applyAlignment="1">
      <alignment horizontal="center" vertical="center"/>
    </xf>
    <xf numFmtId="49" fontId="15" fillId="0" borderId="1" xfId="23" applyNumberFormat="1" applyFont="1" applyFill="1" applyAlignment="1">
      <alignment horizontal="center" vertical="center"/>
    </xf>
    <xf numFmtId="0" fontId="15" fillId="0" borderId="1" xfId="49" quotePrefix="1" applyFont="1" applyFill="1">
      <alignment horizontal="left" vertical="center" indent="1" justifyLastLine="1"/>
    </xf>
    <xf numFmtId="0" fontId="2" fillId="0" borderId="1" xfId="49" quotePrefix="1" applyFont="1" applyFill="1">
      <alignment horizontal="left" vertical="center" indent="1" justifyLastLine="1"/>
    </xf>
    <xf numFmtId="4" fontId="2" fillId="0" borderId="1" xfId="57" applyNumberFormat="1" applyFont="1" applyFill="1">
      <alignment horizontal="right" vertical="center"/>
    </xf>
    <xf numFmtId="49" fontId="2" fillId="0" borderId="1" xfId="23" applyNumberFormat="1" applyFont="1" applyFill="1" applyAlignment="1">
      <alignment horizontal="center" vertical="center"/>
    </xf>
    <xf numFmtId="49" fontId="2" fillId="0" borderId="1" xfId="57" applyNumberFormat="1" applyFont="1" applyFill="1" applyAlignment="1">
      <alignment horizontal="center" vertical="center"/>
    </xf>
    <xf numFmtId="0" fontId="15" fillId="44" borderId="1" xfId="47" quotePrefix="1" applyFont="1" applyFill="1">
      <alignment horizontal="left" vertical="center" indent="1" justifyLastLine="1"/>
    </xf>
    <xf numFmtId="4" fontId="15" fillId="44" borderId="1" xfId="23" applyNumberFormat="1" applyFont="1" applyFill="1">
      <alignment vertical="center"/>
    </xf>
    <xf numFmtId="49" fontId="15" fillId="44" borderId="1" xfId="23" applyNumberFormat="1" applyFont="1" applyFill="1" applyAlignment="1">
      <alignment horizontal="center" vertical="center"/>
    </xf>
    <xf numFmtId="0" fontId="2" fillId="0" borderId="10" xfId="49" quotePrefix="1" applyFill="1" applyBorder="1">
      <alignment horizontal="left" vertical="center" indent="1" justifyLastLine="1"/>
    </xf>
    <xf numFmtId="4" fontId="2" fillId="0" borderId="10" xfId="57" applyNumberFormat="1" applyFill="1" applyBorder="1">
      <alignment horizontal="right" vertical="center"/>
    </xf>
    <xf numFmtId="0" fontId="2" fillId="0" borderId="10" xfId="49" quotePrefix="1" applyFont="1" applyFill="1" applyBorder="1">
      <alignment horizontal="left" vertical="center" indent="1" justifyLastLine="1"/>
    </xf>
    <xf numFmtId="49" fontId="2" fillId="0" borderId="10" xfId="57" applyNumberFormat="1" applyFont="1" applyFill="1" applyBorder="1" applyAlignment="1">
      <alignment horizontal="center" vertical="center"/>
    </xf>
    <xf numFmtId="0" fontId="15" fillId="0" borderId="1" xfId="49" applyFont="1" applyFill="1">
      <alignment horizontal="left" vertical="center" indent="1" justifyLastLine="1"/>
    </xf>
    <xf numFmtId="3" fontId="15" fillId="0" borderId="1" xfId="23" applyNumberFormat="1" applyFont="1" applyFill="1" applyAlignment="1">
      <alignment horizontal="center" vertical="center"/>
    </xf>
    <xf numFmtId="49" fontId="16" fillId="46" borderId="18" xfId="23" applyNumberFormat="1" applyFont="1" applyFill="1" applyBorder="1" applyAlignment="1">
      <alignment horizontal="center" vertical="center"/>
    </xf>
    <xf numFmtId="4" fontId="16" fillId="46" borderId="18" xfId="23" applyNumberFormat="1" applyFont="1" applyFill="1" applyBorder="1">
      <alignment vertical="center"/>
    </xf>
    <xf numFmtId="4" fontId="0" fillId="0" borderId="0" xfId="0" applyNumberFormat="1"/>
    <xf numFmtId="4" fontId="19" fillId="44" borderId="15" xfId="0" applyNumberFormat="1" applyFont="1" applyFill="1" applyBorder="1"/>
    <xf numFmtId="0" fontId="15" fillId="44" borderId="1" xfId="47" applyFont="1" applyFill="1">
      <alignment horizontal="left" vertical="center" indent="1" justifyLastLine="1"/>
    </xf>
    <xf numFmtId="3" fontId="15" fillId="44" borderId="1" xfId="23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" fontId="22" fillId="47" borderId="18" xfId="23" applyNumberFormat="1" applyFont="1" applyFill="1" applyBorder="1">
      <alignment vertical="center"/>
    </xf>
    <xf numFmtId="49" fontId="22" fillId="47" borderId="18" xfId="23" applyNumberFormat="1" applyFont="1" applyFill="1" applyBorder="1" applyAlignment="1">
      <alignment horizontal="center" vertical="center"/>
    </xf>
    <xf numFmtId="0" fontId="2" fillId="0" borderId="24" xfId="49" applyFill="1" applyBorder="1">
      <alignment horizontal="left" vertical="center" indent="1" justifyLastLine="1"/>
    </xf>
    <xf numFmtId="0" fontId="15" fillId="0" borderId="7" xfId="49" quotePrefix="1" applyFont="1" applyFill="1" applyBorder="1">
      <alignment horizontal="left" vertical="center" indent="1" justifyLastLine="1"/>
    </xf>
    <xf numFmtId="49" fontId="15" fillId="0" borderId="7" xfId="23" applyNumberFormat="1" applyFont="1" applyFill="1" applyBorder="1" applyAlignment="1">
      <alignment horizontal="center" vertical="center"/>
    </xf>
    <xf numFmtId="0" fontId="15" fillId="44" borderId="19" xfId="47" quotePrefix="1" applyFont="1" applyFill="1" applyBorder="1">
      <alignment horizontal="left" vertical="center" indent="1" justifyLastLine="1"/>
    </xf>
    <xf numFmtId="49" fontId="15" fillId="44" borderId="19" xfId="23" applyNumberFormat="1" applyFont="1" applyFill="1" applyBorder="1" applyAlignment="1">
      <alignment horizontal="center" vertical="center"/>
    </xf>
    <xf numFmtId="0" fontId="24" fillId="0" borderId="0" xfId="0" applyFont="1"/>
    <xf numFmtId="3" fontId="16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1" fillId="0" borderId="0" xfId="0" applyNumberFormat="1" applyFont="1"/>
    <xf numFmtId="0" fontId="0" fillId="0" borderId="0" xfId="0"/>
    <xf numFmtId="164" fontId="15" fillId="0" borderId="18" xfId="49" quotePrefix="1" applyNumberFormat="1" applyFont="1" applyFill="1" applyBorder="1" applyAlignment="1">
      <alignment horizontal="center" vertical="center" justifyLastLine="1"/>
    </xf>
    <xf numFmtId="0" fontId="15" fillId="0" borderId="18" xfId="49" quotePrefix="1" applyFont="1" applyFill="1" applyBorder="1">
      <alignment horizontal="left" vertical="center" indent="1" justifyLastLine="1"/>
    </xf>
    <xf numFmtId="49" fontId="15" fillId="0" borderId="18" xfId="23" applyNumberFormat="1" applyFont="1" applyFill="1" applyBorder="1" applyAlignment="1">
      <alignment horizontal="center" vertical="center"/>
    </xf>
    <xf numFmtId="4" fontId="15" fillId="0" borderId="18" xfId="23" applyNumberFormat="1" applyFont="1" applyFill="1" applyBorder="1">
      <alignment vertical="center"/>
    </xf>
    <xf numFmtId="49" fontId="1" fillId="0" borderId="18" xfId="23" applyNumberFormat="1" applyFont="1" applyFill="1" applyBorder="1" applyAlignment="1">
      <alignment horizontal="center" vertical="center"/>
    </xf>
    <xf numFmtId="4" fontId="1" fillId="0" borderId="18" xfId="23" applyNumberFormat="1" applyFont="1" applyFill="1" applyBorder="1">
      <alignment vertical="center"/>
    </xf>
    <xf numFmtId="0" fontId="2" fillId="0" borderId="10" xfId="49" quotePrefix="1" applyFill="1" applyBorder="1" applyAlignment="1">
      <alignment horizontal="center" vertical="center" justifyLastLine="1"/>
    </xf>
    <xf numFmtId="4" fontId="1" fillId="0" borderId="10" xfId="57" applyNumberFormat="1" applyFont="1" applyFill="1" applyBorder="1">
      <alignment horizontal="right" vertical="center"/>
    </xf>
    <xf numFmtId="0" fontId="15" fillId="0" borderId="10" xfId="49" quotePrefix="1" applyFont="1" applyFill="1" applyBorder="1" applyAlignment="1">
      <alignment horizontal="center" vertical="center" justifyLastLine="1"/>
    </xf>
    <xf numFmtId="0" fontId="15" fillId="0" borderId="10" xfId="49" quotePrefix="1" applyFont="1" applyFill="1" applyBorder="1">
      <alignment horizontal="left" vertical="center" indent="1" justifyLastLine="1"/>
    </xf>
    <xf numFmtId="49" fontId="15" fillId="0" borderId="18" xfId="57" applyNumberFormat="1" applyFont="1" applyBorder="1" applyAlignment="1">
      <alignment horizontal="center" vertical="center"/>
    </xf>
    <xf numFmtId="4" fontId="15" fillId="0" borderId="10" xfId="57" applyNumberFormat="1" applyFont="1" applyFill="1" applyBorder="1">
      <alignment horizontal="right" vertical="center"/>
    </xf>
    <xf numFmtId="3" fontId="15" fillId="0" borderId="10" xfId="57" applyNumberFormat="1" applyFont="1" applyFill="1" applyBorder="1" applyAlignment="1">
      <alignment horizontal="center" vertical="center"/>
    </xf>
    <xf numFmtId="164" fontId="15" fillId="45" borderId="18" xfId="49" quotePrefix="1" applyNumberFormat="1" applyFont="1" applyFill="1" applyBorder="1" applyAlignment="1">
      <alignment horizontal="center" vertical="center" justifyLastLine="1"/>
    </xf>
    <xf numFmtId="0" fontId="15" fillId="45" borderId="18" xfId="49" quotePrefix="1" applyFont="1" applyFill="1" applyBorder="1">
      <alignment horizontal="left" vertical="center" indent="1" justifyLastLine="1"/>
    </xf>
    <xf numFmtId="49" fontId="15" fillId="45" borderId="18" xfId="23" applyNumberFormat="1" applyFont="1" applyFill="1" applyBorder="1" applyAlignment="1">
      <alignment horizontal="center" vertical="center"/>
    </xf>
    <xf numFmtId="4" fontId="15" fillId="45" borderId="18" xfId="23" applyNumberFormat="1" applyFont="1" applyFill="1" applyBorder="1">
      <alignment vertical="center"/>
    </xf>
    <xf numFmtId="0" fontId="1" fillId="0" borderId="18" xfId="49" quotePrefix="1" applyFont="1" applyFill="1" applyBorder="1" applyAlignment="1">
      <alignment horizontal="center" vertical="center" justifyLastLine="1"/>
    </xf>
    <xf numFmtId="4" fontId="1" fillId="45" borderId="18" xfId="57" applyNumberFormat="1" applyFont="1" applyFill="1" applyBorder="1">
      <alignment horizontal="right" vertical="center"/>
    </xf>
    <xf numFmtId="4" fontId="1" fillId="0" borderId="18" xfId="57" applyNumberFormat="1" applyFont="1" applyFill="1" applyBorder="1">
      <alignment horizontal="right" vertical="center"/>
    </xf>
    <xf numFmtId="0" fontId="1" fillId="45" borderId="18" xfId="49" quotePrefix="1" applyFont="1" applyFill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164" fontId="15" fillId="44" borderId="1" xfId="47" quotePrefix="1" applyNumberFormat="1" applyFont="1" applyFill="1" applyAlignment="1">
      <alignment horizontal="center" vertical="center" justifyLastLine="1"/>
    </xf>
    <xf numFmtId="164" fontId="15" fillId="0" borderId="1" xfId="49" quotePrefix="1" applyNumberFormat="1" applyFont="1" applyFill="1" applyAlignment="1">
      <alignment horizontal="center" vertical="center" justifyLastLine="1"/>
    </xf>
    <xf numFmtId="0" fontId="2" fillId="0" borderId="1" xfId="49" quotePrefix="1" applyFont="1" applyFill="1" applyAlignment="1">
      <alignment horizontal="center" vertical="center" justifyLastLine="1"/>
    </xf>
    <xf numFmtId="0" fontId="2" fillId="0" borderId="10" xfId="49" quotePrefix="1" applyFont="1" applyFill="1" applyBorder="1" applyAlignment="1">
      <alignment horizontal="center" vertical="center" justifyLastLine="1"/>
    </xf>
    <xf numFmtId="164" fontId="15" fillId="44" borderId="19" xfId="47" quotePrefix="1" applyNumberFormat="1" applyFont="1" applyFill="1" applyBorder="1" applyAlignment="1">
      <alignment horizontal="center" vertical="center" justifyLastLine="1"/>
    </xf>
    <xf numFmtId="164" fontId="15" fillId="0" borderId="7" xfId="49" quotePrefix="1" applyNumberFormat="1" applyFont="1" applyFill="1" applyBorder="1" applyAlignment="1">
      <alignment horizontal="center" vertical="center" justifyLastLine="1"/>
    </xf>
    <xf numFmtId="0" fontId="2" fillId="0" borderId="1" xfId="49" quotePrefix="1" applyFill="1" applyAlignment="1">
      <alignment horizontal="center" vertical="center" justifyLastLine="1"/>
    </xf>
    <xf numFmtId="2" fontId="21" fillId="0" borderId="21" xfId="0" applyNumberFormat="1" applyFont="1" applyBorder="1" applyAlignment="1">
      <alignment vertical="center" wrapText="1"/>
    </xf>
    <xf numFmtId="0" fontId="16" fillId="48" borderId="29" xfId="45" quotePrefix="1" applyFont="1" applyFill="1" applyBorder="1" applyAlignment="1">
      <alignment vertical="center" justifyLastLine="1"/>
    </xf>
    <xf numFmtId="0" fontId="16" fillId="48" borderId="8" xfId="27" quotePrefix="1" applyNumberFormat="1" applyFont="1" applyFill="1" applyBorder="1" applyAlignment="1">
      <alignment horizontal="center" vertical="center" wrapText="1"/>
    </xf>
    <xf numFmtId="4" fontId="16" fillId="48" borderId="18" xfId="23" applyNumberFormat="1" applyFont="1" applyFill="1" applyBorder="1">
      <alignment vertical="center"/>
    </xf>
    <xf numFmtId="4" fontId="18" fillId="48" borderId="18" xfId="23" applyNumberFormat="1" applyFont="1" applyFill="1" applyBorder="1">
      <alignment vertical="center"/>
    </xf>
    <xf numFmtId="0" fontId="17" fillId="48" borderId="15" xfId="0" applyFont="1" applyFill="1" applyBorder="1" applyAlignment="1">
      <alignment horizontal="center"/>
    </xf>
    <xf numFmtId="0" fontId="17" fillId="48" borderId="15" xfId="0" applyFont="1" applyFill="1" applyBorder="1"/>
    <xf numFmtId="0" fontId="16" fillId="48" borderId="16" xfId="27" quotePrefix="1" applyNumberFormat="1" applyFont="1" applyFill="1" applyBorder="1" applyAlignment="1">
      <alignment horizontal="center" vertical="center" wrapText="1"/>
    </xf>
    <xf numFmtId="164" fontId="16" fillId="48" borderId="7" xfId="45" quotePrefix="1" applyNumberFormat="1" applyFont="1" applyFill="1" applyBorder="1" applyAlignment="1">
      <alignment horizontal="center" vertical="center" justifyLastLine="1"/>
    </xf>
    <xf numFmtId="0" fontId="16" fillId="48" borderId="7" xfId="45" quotePrefix="1" applyFont="1" applyFill="1" applyBorder="1">
      <alignment horizontal="left" vertical="center" indent="1" justifyLastLine="1"/>
    </xf>
    <xf numFmtId="49" fontId="16" fillId="48" borderId="1" xfId="23" applyNumberFormat="1" applyFont="1" applyFill="1" applyAlignment="1">
      <alignment horizontal="center" vertical="center"/>
    </xf>
    <xf numFmtId="4" fontId="16" fillId="48" borderId="1" xfId="23" applyNumberFormat="1" applyFont="1" applyFill="1">
      <alignment vertical="center"/>
    </xf>
    <xf numFmtId="0" fontId="16" fillId="48" borderId="7" xfId="45" quotePrefix="1" applyFont="1" applyFill="1" applyBorder="1" applyAlignment="1">
      <alignment horizontal="left" vertical="center" wrapText="1" indent="1" justifyLastLine="1"/>
    </xf>
    <xf numFmtId="0" fontId="20" fillId="48" borderId="15" xfId="0" applyFont="1" applyFill="1" applyBorder="1" applyAlignment="1">
      <alignment horizontal="center"/>
    </xf>
    <xf numFmtId="0" fontId="20" fillId="48" borderId="15" xfId="0" applyFont="1" applyFill="1" applyBorder="1"/>
    <xf numFmtId="0" fontId="16" fillId="48" borderId="15" xfId="27" quotePrefix="1" applyNumberFormat="1" applyFont="1" applyFill="1" applyBorder="1" applyAlignment="1">
      <alignment horizontal="center" vertical="center" wrapText="1"/>
    </xf>
    <xf numFmtId="3" fontId="16" fillId="46" borderId="18" xfId="23" applyNumberFormat="1" applyFont="1" applyFill="1" applyBorder="1" applyAlignment="1">
      <alignment horizontal="center" vertical="center"/>
    </xf>
    <xf numFmtId="0" fontId="1" fillId="0" borderId="18" xfId="49" quotePrefix="1" applyNumberFormat="1" applyFont="1" applyFill="1" applyBorder="1" applyAlignment="1">
      <alignment horizontal="center" vertical="center" justifyLastLine="1"/>
    </xf>
    <xf numFmtId="0" fontId="1" fillId="0" borderId="18" xfId="49" quotePrefix="1" applyFont="1" applyFill="1" applyBorder="1">
      <alignment horizontal="left" vertical="center" indent="1" justifyLastLine="1"/>
    </xf>
    <xf numFmtId="0" fontId="0" fillId="50" borderId="0" xfId="0" applyFill="1"/>
    <xf numFmtId="49" fontId="2" fillId="0" borderId="10" xfId="23" applyNumberFormat="1" applyFill="1" applyBorder="1" applyAlignment="1">
      <alignment horizontal="center" vertical="center"/>
    </xf>
    <xf numFmtId="2" fontId="21" fillId="0" borderId="22" xfId="0" applyNumberFormat="1" applyFont="1" applyBorder="1" applyAlignment="1">
      <alignment vertical="center" wrapText="1"/>
    </xf>
    <xf numFmtId="0" fontId="2" fillId="45" borderId="18" xfId="47" quotePrefix="1" applyFill="1" applyBorder="1" applyAlignment="1">
      <alignment horizontal="center" vertical="center" justifyLastLine="1"/>
    </xf>
    <xf numFmtId="0" fontId="2" fillId="45" borderId="18" xfId="47" quotePrefix="1" applyFill="1" applyBorder="1" applyAlignment="1">
      <alignment horizontal="left" vertical="center" justifyLastLine="1"/>
    </xf>
    <xf numFmtId="49" fontId="2" fillId="45" borderId="18" xfId="47" applyNumberFormat="1" applyFill="1" applyBorder="1" applyAlignment="1">
      <alignment horizontal="right" vertical="center" justifyLastLine="1"/>
    </xf>
    <xf numFmtId="4" fontId="2" fillId="45" borderId="18" xfId="47" applyNumberFormat="1" applyFill="1" applyBorder="1" applyAlignment="1">
      <alignment horizontal="right" vertical="center" justifyLastLine="1"/>
    </xf>
    <xf numFmtId="49" fontId="2" fillId="45" borderId="18" xfId="47" applyNumberFormat="1" applyFill="1" applyBorder="1" applyAlignment="1">
      <alignment horizontal="center" vertical="center" justifyLastLine="1"/>
    </xf>
    <xf numFmtId="0" fontId="2" fillId="45" borderId="1" xfId="49" quotePrefix="1" applyFont="1" applyFill="1" applyAlignment="1">
      <alignment horizontal="center" vertical="center" justifyLastLine="1"/>
    </xf>
    <xf numFmtId="0" fontId="2" fillId="45" borderId="1" xfId="49" quotePrefix="1" applyFont="1" applyFill="1">
      <alignment horizontal="left" vertical="center" indent="1" justifyLastLine="1"/>
    </xf>
    <xf numFmtId="49" fontId="2" fillId="45" borderId="1" xfId="57" applyNumberFormat="1" applyFont="1" applyFill="1" applyAlignment="1">
      <alignment horizontal="center" vertical="center"/>
    </xf>
    <xf numFmtId="4" fontId="2" fillId="45" borderId="1" xfId="57" applyNumberFormat="1" applyFont="1" applyFill="1">
      <alignment horizontal="right" vertical="center"/>
    </xf>
    <xf numFmtId="164" fontId="15" fillId="45" borderId="1" xfId="49" quotePrefix="1" applyNumberFormat="1" applyFont="1" applyFill="1" applyAlignment="1">
      <alignment horizontal="center" vertical="center" justifyLastLine="1"/>
    </xf>
    <xf numFmtId="0" fontId="15" fillId="45" borderId="1" xfId="49" quotePrefix="1" applyFont="1" applyFill="1">
      <alignment horizontal="left" vertical="center" indent="1" justifyLastLine="1"/>
    </xf>
    <xf numFmtId="49" fontId="15" fillId="45" borderId="1" xfId="23" applyNumberFormat="1" applyFont="1" applyFill="1" applyAlignment="1">
      <alignment horizontal="center" vertical="center"/>
    </xf>
    <xf numFmtId="4" fontId="16" fillId="48" borderId="1" xfId="23" applyNumberFormat="1" applyFont="1" applyFill="1" applyAlignment="1">
      <alignment horizontal="right" vertical="center"/>
    </xf>
    <xf numFmtId="49" fontId="2" fillId="45" borderId="10" xfId="57" applyNumberFormat="1" applyFont="1" applyFill="1" applyBorder="1" applyAlignment="1">
      <alignment horizontal="center" vertical="center"/>
    </xf>
    <xf numFmtId="0" fontId="2" fillId="45" borderId="9" xfId="49" quotePrefix="1" applyFont="1" applyFill="1" applyBorder="1">
      <alignment horizontal="left" vertical="center" indent="1" justifyLastLine="1"/>
    </xf>
    <xf numFmtId="0" fontId="2" fillId="45" borderId="10" xfId="49" quotePrefix="1" applyFont="1" applyFill="1" applyBorder="1" applyAlignment="1">
      <alignment horizontal="center" vertical="center" justifyLastLine="1"/>
    </xf>
    <xf numFmtId="0" fontId="2" fillId="45" borderId="11" xfId="49" quotePrefix="1" applyFont="1" applyFill="1" applyBorder="1">
      <alignment horizontal="left" vertical="center" indent="1" justifyLastLine="1"/>
    </xf>
    <xf numFmtId="49" fontId="2" fillId="45" borderId="17" xfId="57" applyNumberFormat="1" applyFont="1" applyFill="1" applyBorder="1" applyAlignment="1">
      <alignment horizontal="center" vertical="center"/>
    </xf>
    <xf numFmtId="0" fontId="2" fillId="45" borderId="1" xfId="49" applyFont="1" applyFill="1">
      <alignment horizontal="left" vertical="center" indent="1" justifyLastLine="1"/>
    </xf>
    <xf numFmtId="0" fontId="2" fillId="45" borderId="10" xfId="49" applyFont="1" applyFill="1" applyBorder="1">
      <alignment horizontal="left" vertical="center" indent="1" justifyLastLine="1"/>
    </xf>
    <xf numFmtId="0" fontId="0" fillId="0" borderId="0" xfId="0" applyFill="1"/>
    <xf numFmtId="4" fontId="19" fillId="0" borderId="15" xfId="0" applyNumberFormat="1" applyFont="1" applyFill="1" applyBorder="1"/>
    <xf numFmtId="2" fontId="21" fillId="0" borderId="32" xfId="0" applyNumberFormat="1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5" fillId="0" borderId="0" xfId="0" applyFont="1" applyAlignment="1">
      <alignment horizontal="left" vertical="center"/>
    </xf>
    <xf numFmtId="165" fontId="30" fillId="0" borderId="0" xfId="0" applyNumberFormat="1" applyFont="1" applyFill="1" applyAlignment="1">
      <alignment horizontal="center" vertical="center"/>
    </xf>
    <xf numFmtId="166" fontId="30" fillId="0" borderId="0" xfId="0" applyNumberFormat="1" applyFont="1" applyFill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5" fillId="0" borderId="1" xfId="49" quotePrefix="1" applyFont="1" applyFill="1" applyAlignment="1">
      <alignment horizontal="center" vertical="center" justifyLastLine="1"/>
    </xf>
    <xf numFmtId="49" fontId="15" fillId="0" borderId="1" xfId="57" applyNumberFormat="1" applyFont="1" applyFill="1" applyAlignment="1">
      <alignment horizontal="center" vertical="center"/>
    </xf>
    <xf numFmtId="3" fontId="15" fillId="0" borderId="1" xfId="57" applyNumberFormat="1" applyFont="1" applyFill="1" applyAlignment="1">
      <alignment horizontal="center" vertical="center"/>
    </xf>
    <xf numFmtId="0" fontId="4" fillId="41" borderId="33" xfId="53" quotePrefix="1" applyNumberFormat="1" applyBorder="1">
      <alignment vertical="center"/>
    </xf>
    <xf numFmtId="49" fontId="4" fillId="41" borderId="33" xfId="53" applyNumberFormat="1" applyBorder="1" applyAlignment="1">
      <alignment horizontal="center" vertical="center"/>
    </xf>
    <xf numFmtId="0" fontId="4" fillId="41" borderId="33" xfId="53" quotePrefix="1" applyNumberFormat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4" fontId="15" fillId="0" borderId="34" xfId="23" applyNumberFormat="1" applyFont="1" applyFill="1" applyBorder="1">
      <alignment vertical="center"/>
    </xf>
    <xf numFmtId="4" fontId="2" fillId="0" borderId="34" xfId="57" applyNumberFormat="1" applyFill="1" applyBorder="1">
      <alignment horizontal="right" vertical="center"/>
    </xf>
    <xf numFmtId="4" fontId="2" fillId="45" borderId="34" xfId="57" applyNumberFormat="1" applyFill="1" applyBorder="1">
      <alignment horizontal="right" vertical="center"/>
    </xf>
    <xf numFmtId="4" fontId="1" fillId="0" borderId="34" xfId="23" applyNumberFormat="1" applyFont="1" applyFill="1" applyBorder="1">
      <alignment vertical="center"/>
    </xf>
    <xf numFmtId="4" fontId="2" fillId="0" borderId="34" xfId="57" applyNumberFormat="1" applyFont="1" applyFill="1" applyBorder="1">
      <alignment horizontal="right" vertical="center"/>
    </xf>
    <xf numFmtId="4" fontId="3" fillId="0" borderId="34" xfId="57" applyNumberFormat="1" applyFont="1" applyFill="1" applyBorder="1">
      <alignment horizontal="right" vertical="center"/>
    </xf>
    <xf numFmtId="4" fontId="16" fillId="46" borderId="34" xfId="23" applyNumberFormat="1" applyFont="1" applyFill="1" applyBorder="1" applyAlignment="1">
      <alignment horizontal="right" vertical="center"/>
    </xf>
    <xf numFmtId="4" fontId="22" fillId="47" borderId="34" xfId="23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16" fillId="48" borderId="1" xfId="23" applyFont="1" applyFill="1" applyAlignment="1">
      <alignment horizontal="right" vertical="center"/>
    </xf>
    <xf numFmtId="4" fontId="16" fillId="46" borderId="34" xfId="23" applyFont="1" applyFill="1" applyBorder="1" applyAlignment="1">
      <alignment horizontal="right" vertical="center"/>
    </xf>
    <xf numFmtId="4" fontId="22" fillId="47" borderId="34" xfId="23" applyFont="1" applyFill="1" applyBorder="1" applyAlignment="1">
      <alignment horizontal="right" vertical="center"/>
    </xf>
    <xf numFmtId="4" fontId="15" fillId="44" borderId="1" xfId="23" applyFont="1" applyFill="1" applyAlignment="1">
      <alignment horizontal="right" vertical="center"/>
    </xf>
    <xf numFmtId="4" fontId="15" fillId="0" borderId="1" xfId="23" applyFont="1" applyFill="1" applyAlignment="1">
      <alignment horizontal="right" vertical="center"/>
    </xf>
    <xf numFmtId="4" fontId="2" fillId="0" borderId="1" xfId="57" applyFont="1" applyFill="1" applyAlignment="1">
      <alignment horizontal="right" vertical="center"/>
    </xf>
    <xf numFmtId="4" fontId="2" fillId="45" borderId="1" xfId="57" applyFont="1" applyFill="1" applyAlignment="1">
      <alignment horizontal="right" vertical="center"/>
    </xf>
    <xf numFmtId="4" fontId="2" fillId="45" borderId="34" xfId="47" applyNumberFormat="1" applyFill="1" applyBorder="1" applyAlignment="1">
      <alignment horizontal="right" vertical="center" justifyLastLine="1"/>
    </xf>
    <xf numFmtId="0" fontId="0" fillId="0" borderId="0" xfId="0" applyAlignment="1">
      <alignment horizontal="right"/>
    </xf>
    <xf numFmtId="4" fontId="2" fillId="0" borderId="1" xfId="23" applyFill="1" applyAlignment="1">
      <alignment horizontal="right" vertical="center"/>
    </xf>
    <xf numFmtId="4" fontId="2" fillId="0" borderId="35" xfId="23" applyFill="1" applyBorder="1" applyAlignment="1">
      <alignment horizontal="right" vertical="center"/>
    </xf>
    <xf numFmtId="4" fontId="32" fillId="0" borderId="18" xfId="57" applyNumberFormat="1" applyFont="1" applyFill="1" applyBorder="1">
      <alignment horizontal="right" vertical="center"/>
    </xf>
    <xf numFmtId="4" fontId="1" fillId="45" borderId="39" xfId="57" applyNumberFormat="1" applyFont="1" applyFill="1" applyBorder="1">
      <alignment horizontal="right" vertical="center"/>
    </xf>
    <xf numFmtId="4" fontId="15" fillId="0" borderId="9" xfId="23" applyNumberFormat="1" applyFont="1" applyFill="1" applyBorder="1">
      <alignment vertical="center"/>
    </xf>
    <xf numFmtId="49" fontId="1" fillId="0" borderId="18" xfId="57" applyNumberFormat="1" applyFont="1" applyFill="1" applyBorder="1" applyAlignment="1">
      <alignment horizontal="center" vertical="center"/>
    </xf>
    <xf numFmtId="0" fontId="1" fillId="45" borderId="18" xfId="49" quotePrefix="1" applyFont="1" applyFill="1" applyBorder="1">
      <alignment horizontal="left" vertical="center" indent="1" justifyLastLine="1"/>
    </xf>
    <xf numFmtId="49" fontId="1" fillId="45" borderId="18" xfId="57" applyNumberFormat="1" applyFont="1" applyFill="1" applyBorder="1" applyAlignment="1">
      <alignment horizontal="center" vertical="center"/>
    </xf>
    <xf numFmtId="0" fontId="1" fillId="0" borderId="24" xfId="49" applyFont="1" applyFill="1" applyBorder="1">
      <alignment horizontal="left" vertical="center" indent="1" justifyLastLine="1"/>
    </xf>
    <xf numFmtId="0" fontId="1" fillId="0" borderId="18" xfId="49" applyFont="1" applyFill="1" applyBorder="1">
      <alignment horizontal="left" vertical="center" indent="1" justifyLastLine="1"/>
    </xf>
    <xf numFmtId="49" fontId="1" fillId="0" borderId="18" xfId="57" applyNumberFormat="1" applyFont="1" applyBorder="1" applyAlignment="1">
      <alignment horizontal="center" vertical="center"/>
    </xf>
    <xf numFmtId="4" fontId="1" fillId="0" borderId="18" xfId="57" applyNumberFormat="1" applyFont="1" applyBorder="1">
      <alignment horizontal="right" vertical="center"/>
    </xf>
    <xf numFmtId="0" fontId="1" fillId="0" borderId="10" xfId="49" quotePrefix="1" applyFont="1" applyFill="1" applyBorder="1" applyAlignment="1">
      <alignment horizontal="center" vertical="center" justifyLastLine="1"/>
    </xf>
    <xf numFmtId="0" fontId="1" fillId="0" borderId="10" xfId="49" quotePrefix="1" applyFont="1" applyFill="1" applyBorder="1">
      <alignment horizontal="left" vertical="center" indent="1" justifyLastLine="1"/>
    </xf>
    <xf numFmtId="49" fontId="15" fillId="0" borderId="18" xfId="57" applyNumberFormat="1" applyFont="1" applyFill="1" applyBorder="1" applyAlignment="1">
      <alignment horizontal="center" vertical="center"/>
    </xf>
    <xf numFmtId="4" fontId="15" fillId="0" borderId="18" xfId="57" applyNumberFormat="1" applyFont="1" applyFill="1" applyBorder="1">
      <alignment horizontal="right" vertical="center"/>
    </xf>
    <xf numFmtId="4" fontId="15" fillId="0" borderId="34" xfId="57" applyNumberFormat="1" applyFont="1" applyFill="1" applyBorder="1">
      <alignment horizontal="right" vertical="center"/>
    </xf>
    <xf numFmtId="0" fontId="1" fillId="45" borderId="18" xfId="49" applyFont="1" applyFill="1" applyBorder="1">
      <alignment horizontal="left" vertical="center" indent="1" justifyLastLine="1"/>
    </xf>
    <xf numFmtId="0" fontId="35" fillId="0" borderId="0" xfId="0" applyFont="1"/>
    <xf numFmtId="0" fontId="26" fillId="0" borderId="0" xfId="0" applyFont="1" applyAlignment="1">
      <alignment horizontal="center"/>
    </xf>
    <xf numFmtId="3" fontId="21" fillId="0" borderId="0" xfId="0" applyNumberFormat="1" applyFont="1" applyBorder="1" applyAlignment="1">
      <alignment vertical="center"/>
    </xf>
    <xf numFmtId="0" fontId="15" fillId="52" borderId="34" xfId="47" quotePrefix="1" applyFont="1" applyFill="1" applyBorder="1">
      <alignment horizontal="left" vertical="center" indent="1" justifyLastLine="1"/>
    </xf>
    <xf numFmtId="49" fontId="15" fillId="52" borderId="34" xfId="23" applyNumberFormat="1" applyFont="1" applyFill="1" applyBorder="1" applyAlignment="1">
      <alignment horizontal="center" vertical="center"/>
    </xf>
    <xf numFmtId="4" fontId="15" fillId="52" borderId="34" xfId="23" applyNumberFormat="1" applyFont="1" applyFill="1" applyBorder="1">
      <alignment vertical="center"/>
    </xf>
    <xf numFmtId="164" fontId="15" fillId="0" borderId="34" xfId="49" quotePrefix="1" applyNumberFormat="1" applyFont="1" applyFill="1" applyBorder="1" applyAlignment="1">
      <alignment horizontal="center" vertical="center" justifyLastLine="1"/>
    </xf>
    <xf numFmtId="0" fontId="15" fillId="0" borderId="34" xfId="49" quotePrefix="1" applyFont="1" applyFill="1" applyBorder="1">
      <alignment horizontal="left" vertical="center" indent="1" justifyLastLine="1"/>
    </xf>
    <xf numFmtId="0" fontId="2" fillId="0" borderId="34" xfId="49" quotePrefix="1" applyFill="1" applyBorder="1" applyAlignment="1">
      <alignment horizontal="center" vertical="center" justifyLastLine="1"/>
    </xf>
    <xf numFmtId="0" fontId="2" fillId="0" borderId="34" xfId="49" quotePrefix="1" applyFill="1" applyBorder="1">
      <alignment horizontal="left" vertical="center" indent="1" justifyLastLine="1"/>
    </xf>
    <xf numFmtId="49" fontId="2" fillId="0" borderId="34" xfId="57" applyNumberFormat="1" applyFill="1" applyBorder="1" applyAlignment="1">
      <alignment horizontal="center" vertical="center"/>
    </xf>
    <xf numFmtId="0" fontId="2" fillId="45" borderId="34" xfId="49" quotePrefix="1" applyFill="1" applyBorder="1" applyAlignment="1">
      <alignment horizontal="center" vertical="center" justifyLastLine="1"/>
    </xf>
    <xf numFmtId="0" fontId="2" fillId="45" borderId="34" xfId="49" quotePrefix="1" applyFill="1" applyBorder="1">
      <alignment horizontal="left" vertical="center" indent="1" justifyLastLine="1"/>
    </xf>
    <xf numFmtId="49" fontId="2" fillId="45" borderId="34" xfId="57" applyNumberFormat="1" applyFill="1" applyBorder="1" applyAlignment="1">
      <alignment horizontal="center" vertical="center"/>
    </xf>
    <xf numFmtId="0" fontId="15" fillId="0" borderId="34" xfId="49" quotePrefix="1" applyFont="1" applyFill="1" applyBorder="1" applyAlignment="1">
      <alignment horizontal="center" vertical="center" justifyLastLine="1"/>
    </xf>
    <xf numFmtId="49" fontId="15" fillId="0" borderId="34" xfId="57" applyNumberFormat="1" applyFont="1" applyFill="1" applyBorder="1" applyAlignment="1">
      <alignment horizontal="center" vertical="center"/>
    </xf>
    <xf numFmtId="49" fontId="15" fillId="0" borderId="34" xfId="23" applyNumberFormat="1" applyFont="1" applyFill="1" applyBorder="1" applyAlignment="1">
      <alignment horizontal="center" vertical="center"/>
    </xf>
    <xf numFmtId="0" fontId="2" fillId="0" borderId="35" xfId="49" quotePrefix="1" applyFill="1" applyBorder="1" applyAlignment="1">
      <alignment horizontal="center" vertical="center" justifyLastLine="1"/>
    </xf>
    <xf numFmtId="0" fontId="3" fillId="52" borderId="34" xfId="47" quotePrefix="1" applyFont="1" applyFill="1" applyBorder="1">
      <alignment horizontal="left" vertical="center" indent="1" justifyLastLine="1"/>
    </xf>
    <xf numFmtId="164" fontId="3" fillId="0" borderId="34" xfId="49" quotePrefix="1" applyNumberFormat="1" applyFont="1" applyFill="1" applyBorder="1" applyAlignment="1">
      <alignment horizontal="center" vertical="center" justifyLastLine="1"/>
    </xf>
    <xf numFmtId="0" fontId="3" fillId="0" borderId="34" xfId="49" quotePrefix="1" applyFont="1" applyFill="1" applyBorder="1">
      <alignment horizontal="left" vertical="center" indent="1" justifyLastLine="1"/>
    </xf>
    <xf numFmtId="4" fontId="33" fillId="0" borderId="34" xfId="57" applyNumberFormat="1" applyFont="1" applyFill="1" applyBorder="1">
      <alignment horizontal="right" vertical="center"/>
    </xf>
    <xf numFmtId="49" fontId="3" fillId="0" borderId="34" xfId="57" applyNumberFormat="1" applyFont="1" applyFill="1" applyBorder="1" applyAlignment="1">
      <alignment horizontal="center" vertical="center"/>
    </xf>
    <xf numFmtId="49" fontId="15" fillId="45" borderId="34" xfId="23" applyNumberFormat="1" applyFont="1" applyFill="1" applyBorder="1" applyAlignment="1">
      <alignment horizontal="center" vertical="center"/>
    </xf>
    <xf numFmtId="49" fontId="15" fillId="50" borderId="34" xfId="23" applyNumberFormat="1" applyFont="1" applyFill="1" applyBorder="1" applyAlignment="1">
      <alignment horizontal="center" vertical="center"/>
    </xf>
    <xf numFmtId="49" fontId="1" fillId="0" borderId="34" xfId="23" applyNumberFormat="1" applyFont="1" applyFill="1" applyBorder="1" applyAlignment="1">
      <alignment horizontal="center" vertical="center"/>
    </xf>
    <xf numFmtId="0" fontId="2" fillId="0" borderId="34" xfId="49" quotePrefix="1" applyFont="1" applyFill="1" applyBorder="1" applyAlignment="1">
      <alignment horizontal="center" vertical="center" justifyLastLine="1"/>
    </xf>
    <xf numFmtId="0" fontId="2" fillId="0" borderId="34" xfId="49" quotePrefix="1" applyFont="1" applyFill="1" applyBorder="1" applyAlignment="1">
      <alignment horizontal="left" vertical="center" indent="1" justifyLastLine="1"/>
    </xf>
    <xf numFmtId="0" fontId="15" fillId="0" borderId="34" xfId="49" quotePrefix="1" applyFont="1" applyFill="1" applyBorder="1" applyAlignment="1">
      <alignment horizontal="left" vertical="center" indent="1" justifyLastLine="1"/>
    </xf>
    <xf numFmtId="0" fontId="2" fillId="45" borderId="34" xfId="49" quotePrefix="1" applyFont="1" applyFill="1" applyBorder="1" applyAlignment="1">
      <alignment horizontal="center" vertical="center" justifyLastLine="1"/>
    </xf>
    <xf numFmtId="0" fontId="2" fillId="45" borderId="34" xfId="49" quotePrefix="1" applyFont="1" applyFill="1" applyBorder="1" applyAlignment="1">
      <alignment horizontal="left" vertical="center" indent="1" justifyLastLine="1"/>
    </xf>
    <xf numFmtId="4" fontId="2" fillId="45" borderId="34" xfId="57" applyNumberFormat="1" applyFont="1" applyFill="1" applyBorder="1">
      <alignment horizontal="right" vertical="center"/>
    </xf>
    <xf numFmtId="0" fontId="3" fillId="0" borderId="34" xfId="49" quotePrefix="1" applyFont="1" applyFill="1" applyBorder="1" applyAlignment="1">
      <alignment horizontal="center" vertical="center" justifyLastLine="1"/>
    </xf>
    <xf numFmtId="0" fontId="16" fillId="48" borderId="40" xfId="45" quotePrefix="1" applyFont="1" applyFill="1" applyBorder="1" applyAlignment="1">
      <alignment vertical="center" justifyLastLine="1"/>
    </xf>
    <xf numFmtId="4" fontId="15" fillId="52" borderId="18" xfId="23" applyNumberFormat="1" applyFont="1" applyFill="1" applyBorder="1">
      <alignment vertical="center"/>
    </xf>
    <xf numFmtId="0" fontId="27" fillId="0" borderId="34" xfId="49" quotePrefix="1" applyFont="1" applyFill="1" applyBorder="1" applyAlignment="1">
      <alignment horizontal="center" vertical="center" justifyLastLine="1"/>
    </xf>
    <xf numFmtId="4" fontId="15" fillId="46" borderId="34" xfId="23" applyNumberFormat="1" applyFont="1" applyFill="1" applyBorder="1">
      <alignment vertical="center"/>
    </xf>
    <xf numFmtId="49" fontId="21" fillId="0" borderId="0" xfId="0" applyNumberFormat="1" applyFont="1" applyAlignment="1">
      <alignment vertical="center" wrapText="1"/>
    </xf>
    <xf numFmtId="0" fontId="17" fillId="0" borderId="0" xfId="0" applyFont="1" applyAlignment="1"/>
    <xf numFmtId="0" fontId="21" fillId="0" borderId="0" xfId="0" applyFont="1"/>
    <xf numFmtId="49" fontId="16" fillId="49" borderId="19" xfId="0" applyNumberFormat="1" applyFont="1" applyFill="1" applyBorder="1" applyAlignment="1">
      <alignment horizontal="center" vertical="center" wrapText="1"/>
    </xf>
    <xf numFmtId="0" fontId="16" fillId="0" borderId="0" xfId="0" applyFont="1"/>
    <xf numFmtId="49" fontId="21" fillId="0" borderId="19" xfId="0" applyNumberFormat="1" applyFont="1" applyBorder="1" applyAlignment="1">
      <alignment horizontal="center" vertical="center" wrapText="1"/>
    </xf>
    <xf numFmtId="2" fontId="21" fillId="48" borderId="20" xfId="0" applyNumberFormat="1" applyFont="1" applyFill="1" applyBorder="1" applyAlignment="1">
      <alignment horizontal="center" vertical="center"/>
    </xf>
    <xf numFmtId="2" fontId="16" fillId="48" borderId="20" xfId="0" applyNumberFormat="1" applyFont="1" applyFill="1" applyBorder="1" applyAlignment="1">
      <alignment horizontal="center" vertical="center"/>
    </xf>
    <xf numFmtId="2" fontId="16" fillId="48" borderId="20" xfId="0" applyNumberFormat="1" applyFont="1" applyFill="1" applyBorder="1" applyAlignment="1">
      <alignment vertical="center" wrapText="1"/>
    </xf>
    <xf numFmtId="3" fontId="16" fillId="48" borderId="20" xfId="0" applyNumberFormat="1" applyFont="1" applyFill="1" applyBorder="1" applyAlignment="1">
      <alignment vertical="center"/>
    </xf>
    <xf numFmtId="2" fontId="21" fillId="0" borderId="21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2" fontId="21" fillId="48" borderId="22" xfId="0" applyNumberFormat="1" applyFont="1" applyFill="1" applyBorder="1" applyAlignment="1">
      <alignment horizontal="center" vertical="center"/>
    </xf>
    <xf numFmtId="2" fontId="16" fillId="48" borderId="22" xfId="0" applyNumberFormat="1" applyFont="1" applyFill="1" applyBorder="1" applyAlignment="1">
      <alignment horizontal="center" vertical="center"/>
    </xf>
    <xf numFmtId="2" fontId="16" fillId="48" borderId="22" xfId="0" applyNumberFormat="1" applyFont="1" applyFill="1" applyBorder="1" applyAlignment="1">
      <alignment vertical="center" wrapText="1"/>
    </xf>
    <xf numFmtId="3" fontId="16" fillId="48" borderId="22" xfId="0" applyNumberFormat="1" applyFont="1" applyFill="1" applyBorder="1" applyAlignment="1">
      <alignment vertical="center"/>
    </xf>
    <xf numFmtId="2" fontId="21" fillId="51" borderId="22" xfId="0" applyNumberFormat="1" applyFont="1" applyFill="1" applyBorder="1" applyAlignment="1">
      <alignment horizontal="center" vertical="center"/>
    </xf>
    <xf numFmtId="2" fontId="16" fillId="51" borderId="22" xfId="0" applyNumberFormat="1" applyFont="1" applyFill="1" applyBorder="1" applyAlignment="1">
      <alignment horizontal="center" vertical="center"/>
    </xf>
    <xf numFmtId="2" fontId="16" fillId="51" borderId="22" xfId="0" applyNumberFormat="1" applyFont="1" applyFill="1" applyBorder="1" applyAlignment="1">
      <alignment vertical="center" wrapText="1"/>
    </xf>
    <xf numFmtId="3" fontId="16" fillId="51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2" fontId="21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vertical="center"/>
    </xf>
    <xf numFmtId="49" fontId="21" fillId="51" borderId="22" xfId="0" applyNumberFormat="1" applyFont="1" applyFill="1" applyBorder="1" applyAlignment="1">
      <alignment horizontal="center" vertical="center"/>
    </xf>
    <xf numFmtId="49" fontId="16" fillId="51" borderId="22" xfId="0" applyNumberFormat="1" applyFont="1" applyFill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vertical="center"/>
    </xf>
    <xf numFmtId="1" fontId="21" fillId="48" borderId="22" xfId="0" applyNumberFormat="1" applyFont="1" applyFill="1" applyBorder="1" applyAlignment="1">
      <alignment horizontal="center" vertical="center"/>
    </xf>
    <xf numFmtId="49" fontId="16" fillId="48" borderId="22" xfId="0" applyNumberFormat="1" applyFont="1" applyFill="1" applyBorder="1" applyAlignment="1">
      <alignment vertical="center" wrapText="1"/>
    </xf>
    <xf numFmtId="49" fontId="21" fillId="49" borderId="19" xfId="0" applyNumberFormat="1" applyFont="1" applyFill="1" applyBorder="1" applyAlignment="1">
      <alignment horizontal="center" vertical="center"/>
    </xf>
    <xf numFmtId="49" fontId="16" fillId="49" borderId="19" xfId="0" applyNumberFormat="1" applyFont="1" applyFill="1" applyBorder="1" applyAlignment="1">
      <alignment horizontal="center" vertical="center"/>
    </xf>
    <xf numFmtId="3" fontId="16" fillId="49" borderId="19" xfId="0" applyNumberFormat="1" applyFont="1" applyFill="1" applyBorder="1" applyAlignment="1">
      <alignment vertical="center"/>
    </xf>
    <xf numFmtId="0" fontId="21" fillId="0" borderId="0" xfId="0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2" fillId="52" borderId="34" xfId="49" quotePrefix="1" applyFill="1" applyBorder="1" applyAlignment="1">
      <alignment horizontal="center" vertical="center" justifyLastLine="1"/>
    </xf>
    <xf numFmtId="4" fontId="15" fillId="52" borderId="34" xfId="49" quotePrefix="1" applyNumberFormat="1" applyFont="1" applyFill="1" applyBorder="1" applyAlignment="1">
      <alignment horizontal="right" vertical="center" justifyLastLine="1"/>
    </xf>
    <xf numFmtId="4" fontId="33" fillId="0" borderId="0" xfId="0" applyNumberFormat="1" applyFont="1"/>
    <xf numFmtId="0" fontId="33" fillId="0" borderId="0" xfId="0" applyFont="1"/>
    <xf numFmtId="0" fontId="32" fillId="0" borderId="18" xfId="49" quotePrefix="1" applyFont="1" applyFill="1" applyBorder="1" applyAlignment="1">
      <alignment horizontal="center" vertical="center" justifyLastLine="1"/>
    </xf>
    <xf numFmtId="2" fontId="39" fillId="0" borderId="21" xfId="0" applyNumberFormat="1" applyFont="1" applyBorder="1" applyAlignment="1">
      <alignment horizontal="left" vertical="center" wrapText="1"/>
    </xf>
    <xf numFmtId="4" fontId="26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4" fontId="15" fillId="0" borderId="18" xfId="23" applyNumberFormat="1" applyFont="1" applyFill="1" applyBorder="1" applyAlignment="1">
      <alignment horizontal="center" vertical="center"/>
    </xf>
    <xf numFmtId="3" fontId="15" fillId="0" borderId="9" xfId="23" applyNumberFormat="1" applyFont="1" applyFill="1" applyBorder="1" applyAlignment="1">
      <alignment horizontal="center" vertical="center"/>
    </xf>
    <xf numFmtId="4" fontId="31" fillId="46" borderId="39" xfId="23" applyNumberFormat="1" applyFont="1" applyFill="1" applyBorder="1">
      <alignment vertical="center"/>
    </xf>
    <xf numFmtId="4" fontId="15" fillId="46" borderId="39" xfId="23" applyNumberFormat="1" applyFont="1" applyFill="1" applyBorder="1">
      <alignment vertical="center"/>
    </xf>
    <xf numFmtId="3" fontId="31" fillId="46" borderId="18" xfId="23" applyNumberFormat="1" applyFont="1" applyFill="1" applyBorder="1" applyAlignment="1">
      <alignment horizontal="center" vertical="center"/>
    </xf>
    <xf numFmtId="3" fontId="15" fillId="46" borderId="34" xfId="23" applyNumberFormat="1" applyFont="1" applyFill="1" applyBorder="1" applyAlignment="1">
      <alignment horizontal="center" vertical="center"/>
    </xf>
    <xf numFmtId="4" fontId="15" fillId="46" borderId="18" xfId="23" applyNumberFormat="1" applyFont="1" applyFill="1" applyBorder="1">
      <alignment vertical="center"/>
    </xf>
    <xf numFmtId="4" fontId="18" fillId="47" borderId="18" xfId="23" applyNumberFormat="1" applyFont="1" applyFill="1" applyBorder="1">
      <alignment vertical="center"/>
    </xf>
    <xf numFmtId="49" fontId="18" fillId="47" borderId="18" xfId="23" applyNumberFormat="1" applyFont="1" applyFill="1" applyBorder="1" applyAlignment="1">
      <alignment horizontal="center" vertical="center"/>
    </xf>
    <xf numFmtId="3" fontId="15" fillId="46" borderId="39" xfId="23" applyNumberFormat="1" applyFont="1" applyFill="1" applyBorder="1" applyAlignment="1">
      <alignment horizontal="center" vertical="center"/>
    </xf>
    <xf numFmtId="0" fontId="1" fillId="45" borderId="39" xfId="49" quotePrefix="1" applyFont="1" applyFill="1" applyBorder="1" applyAlignment="1">
      <alignment horizontal="center" vertical="center" justifyLastLine="1"/>
    </xf>
    <xf numFmtId="49" fontId="1" fillId="45" borderId="39" xfId="57" applyNumberFormat="1" applyFont="1" applyFill="1" applyBorder="1" applyAlignment="1">
      <alignment horizontal="center" vertical="center"/>
    </xf>
    <xf numFmtId="0" fontId="1" fillId="50" borderId="39" xfId="49" applyFont="1" applyFill="1" applyBorder="1">
      <alignment horizontal="left" vertical="center" indent="1" justifyLastLine="1"/>
    </xf>
    <xf numFmtId="0" fontId="1" fillId="45" borderId="39" xfId="49" applyFont="1" applyFill="1" applyBorder="1">
      <alignment horizontal="left" vertical="center" indent="1" justifyLastLine="1"/>
    </xf>
    <xf numFmtId="4" fontId="15" fillId="50" borderId="39" xfId="57" applyNumberFormat="1" applyFont="1" applyFill="1" applyBorder="1">
      <alignment horizontal="right" vertical="center"/>
    </xf>
    <xf numFmtId="43" fontId="0" fillId="0" borderId="0" xfId="65" applyFont="1"/>
    <xf numFmtId="43" fontId="0" fillId="0" borderId="0" xfId="0" applyNumberFormat="1"/>
    <xf numFmtId="0" fontId="41" fillId="0" borderId="0" xfId="0" applyFont="1"/>
    <xf numFmtId="0" fontId="0" fillId="0" borderId="0" xfId="0" applyFont="1"/>
    <xf numFmtId="4" fontId="33" fillId="0" borderId="34" xfId="23" applyNumberFormat="1" applyFont="1" applyFill="1" applyBorder="1">
      <alignment vertical="center"/>
    </xf>
    <xf numFmtId="0" fontId="16" fillId="48" borderId="43" xfId="27" quotePrefix="1" applyNumberFormat="1" applyFont="1" applyFill="1" applyBorder="1" applyAlignment="1">
      <alignment horizontal="center" vertical="center" wrapText="1"/>
    </xf>
    <xf numFmtId="164" fontId="16" fillId="48" borderId="44" xfId="45" applyNumberFormat="1" applyFont="1" applyFill="1" applyBorder="1" applyAlignment="1">
      <alignment vertical="center" justifyLastLine="1"/>
    </xf>
    <xf numFmtId="4" fontId="16" fillId="48" borderId="39" xfId="23" applyNumberFormat="1" applyFont="1" applyFill="1" applyBorder="1">
      <alignment vertical="center"/>
    </xf>
    <xf numFmtId="4" fontId="16" fillId="46" borderId="39" xfId="23" applyNumberFormat="1" applyFont="1" applyFill="1" applyBorder="1">
      <alignment vertical="center"/>
    </xf>
    <xf numFmtId="4" fontId="22" fillId="47" borderId="39" xfId="23" applyNumberFormat="1" applyFont="1" applyFill="1" applyBorder="1">
      <alignment vertical="center"/>
    </xf>
    <xf numFmtId="164" fontId="15" fillId="0" borderId="39" xfId="49" quotePrefix="1" applyNumberFormat="1" applyFont="1" applyFill="1" applyBorder="1" applyAlignment="1">
      <alignment horizontal="center" vertical="center" justifyLastLine="1"/>
    </xf>
    <xf numFmtId="0" fontId="15" fillId="0" borderId="39" xfId="49" quotePrefix="1" applyFont="1" applyFill="1" applyBorder="1">
      <alignment horizontal="left" vertical="center" indent="1" justifyLastLine="1"/>
    </xf>
    <xf numFmtId="164" fontId="16" fillId="48" borderId="44" xfId="45" quotePrefix="1" applyNumberFormat="1" applyFont="1" applyFill="1" applyBorder="1" applyAlignment="1">
      <alignment vertical="center" justifyLastLine="1"/>
    </xf>
    <xf numFmtId="164" fontId="15" fillId="52" borderId="39" xfId="47" quotePrefix="1" applyNumberFormat="1" applyFont="1" applyFill="1" applyBorder="1" applyAlignment="1">
      <alignment horizontal="center" vertical="center" justifyLastLine="1"/>
    </xf>
    <xf numFmtId="0" fontId="15" fillId="52" borderId="39" xfId="47" quotePrefix="1" applyFont="1" applyFill="1" applyBorder="1">
      <alignment horizontal="left" vertical="center" indent="1" justifyLastLine="1"/>
    </xf>
    <xf numFmtId="0" fontId="2" fillId="0" borderId="39" xfId="49" quotePrefix="1" applyFill="1" applyBorder="1" applyAlignment="1">
      <alignment horizontal="center" vertical="center" justifyLastLine="1"/>
    </xf>
    <xf numFmtId="0" fontId="2" fillId="0" borderId="39" xfId="49" quotePrefix="1" applyFill="1" applyBorder="1">
      <alignment horizontal="left" vertical="center" indent="1" justifyLastLine="1"/>
    </xf>
    <xf numFmtId="0" fontId="1" fillId="0" borderId="39" xfId="49" applyFont="1" applyFill="1" applyBorder="1">
      <alignment horizontal="left" vertical="center" indent="1" justifyLastLine="1"/>
    </xf>
    <xf numFmtId="0" fontId="2" fillId="45" borderId="39" xfId="49" quotePrefix="1" applyFill="1" applyBorder="1" applyAlignment="1">
      <alignment horizontal="center" vertical="center" justifyLastLine="1"/>
    </xf>
    <xf numFmtId="0" fontId="2" fillId="45" borderId="39" xfId="49" quotePrefix="1" applyFill="1" applyBorder="1">
      <alignment horizontal="left" vertical="center" indent="1" justifyLastLine="1"/>
    </xf>
    <xf numFmtId="0" fontId="2" fillId="45" borderId="39" xfId="49" applyFill="1" applyBorder="1">
      <alignment horizontal="left" vertical="center" indent="1" justifyLastLine="1"/>
    </xf>
    <xf numFmtId="0" fontId="34" fillId="48" borderId="8" xfId="27" quotePrefix="1" applyNumberFormat="1" applyFont="1" applyFill="1" applyBorder="1" applyAlignment="1">
      <alignment horizontal="center" vertical="center" wrapText="1"/>
    </xf>
    <xf numFmtId="4" fontId="19" fillId="0" borderId="18" xfId="23" applyNumberFormat="1" applyFont="1" applyFill="1" applyBorder="1">
      <alignment vertical="center"/>
    </xf>
    <xf numFmtId="4" fontId="33" fillId="0" borderId="18" xfId="57" applyNumberFormat="1" applyFont="1" applyFill="1" applyBorder="1">
      <alignment horizontal="right" vertical="center"/>
    </xf>
    <xf numFmtId="4" fontId="33" fillId="45" borderId="18" xfId="57" applyNumberFormat="1" applyFont="1" applyFill="1" applyBorder="1">
      <alignment horizontal="right" vertical="center"/>
    </xf>
    <xf numFmtId="4" fontId="33" fillId="0" borderId="18" xfId="23" applyNumberFormat="1" applyFont="1" applyFill="1" applyBorder="1">
      <alignment vertical="center"/>
    </xf>
    <xf numFmtId="4" fontId="33" fillId="0" borderId="18" xfId="57" applyNumberFormat="1" applyFont="1" applyBorder="1">
      <alignment horizontal="right" vertical="center"/>
    </xf>
    <xf numFmtId="4" fontId="19" fillId="0" borderId="10" xfId="57" applyNumberFormat="1" applyFont="1" applyFill="1" applyBorder="1">
      <alignment horizontal="right" vertical="center"/>
    </xf>
    <xf numFmtId="4" fontId="19" fillId="0" borderId="18" xfId="57" applyNumberFormat="1" applyFont="1" applyFill="1" applyBorder="1">
      <alignment horizontal="right" vertical="center"/>
    </xf>
    <xf numFmtId="4" fontId="33" fillId="45" borderId="39" xfId="57" applyNumberFormat="1" applyFont="1" applyFill="1" applyBorder="1">
      <alignment horizontal="right" vertical="center"/>
    </xf>
    <xf numFmtId="4" fontId="19" fillId="52" borderId="34" xfId="49" quotePrefix="1" applyNumberFormat="1" applyFont="1" applyFill="1" applyBorder="1" applyAlignment="1">
      <alignment horizontal="right" vertical="center" justifyLastLine="1"/>
    </xf>
    <xf numFmtId="4" fontId="19" fillId="52" borderId="34" xfId="23" applyNumberFormat="1" applyFont="1" applyFill="1" applyBorder="1">
      <alignment vertical="center"/>
    </xf>
    <xf numFmtId="4" fontId="33" fillId="45" borderId="34" xfId="57" applyNumberFormat="1" applyFont="1" applyFill="1" applyBorder="1">
      <alignment horizontal="right" vertical="center"/>
    </xf>
    <xf numFmtId="4" fontId="19" fillId="0" borderId="34" xfId="23" applyNumberFormat="1" applyFont="1" applyFill="1" applyBorder="1">
      <alignment vertical="center"/>
    </xf>
    <xf numFmtId="4" fontId="19" fillId="0" borderId="34" xfId="57" applyNumberFormat="1" applyFont="1" applyFill="1" applyBorder="1">
      <alignment horizontal="right" vertical="center"/>
    </xf>
    <xf numFmtId="3" fontId="15" fillId="46" borderId="18" xfId="23" applyNumberFormat="1" applyFont="1" applyFill="1" applyBorder="1" applyAlignment="1">
      <alignment horizontal="center" vertical="center"/>
    </xf>
    <xf numFmtId="4" fontId="15" fillId="46" borderId="18" xfId="23" applyNumberFormat="1" applyFont="1" applyFill="1" applyBorder="1" applyAlignment="1">
      <alignment horizontal="center" vertical="center"/>
    </xf>
    <xf numFmtId="164" fontId="16" fillId="48" borderId="45" xfId="45" quotePrefix="1" applyNumberFormat="1" applyFont="1" applyFill="1" applyBorder="1" applyAlignment="1">
      <alignment vertical="center" justifyLastLine="1"/>
    </xf>
    <xf numFmtId="0" fontId="16" fillId="48" borderId="45" xfId="45" quotePrefix="1" applyFont="1" applyFill="1" applyBorder="1" applyAlignment="1">
      <alignment vertical="center" justifyLastLine="1"/>
    </xf>
    <xf numFmtId="0" fontId="16" fillId="48" borderId="45" xfId="27" quotePrefix="1" applyNumberFormat="1" applyFont="1" applyFill="1" applyBorder="1" applyAlignment="1">
      <alignment horizontal="center" vertical="center" wrapText="1"/>
    </xf>
    <xf numFmtId="164" fontId="16" fillId="48" borderId="45" xfId="45" applyNumberFormat="1" applyFont="1" applyFill="1" applyBorder="1" applyAlignment="1">
      <alignment vertical="center" justifyLastLine="1"/>
    </xf>
    <xf numFmtId="4" fontId="16" fillId="48" borderId="45" xfId="23" applyNumberFormat="1" applyFont="1" applyFill="1" applyBorder="1">
      <alignment vertical="center"/>
    </xf>
    <xf numFmtId="4" fontId="16" fillId="46" borderId="45" xfId="23" applyNumberFormat="1" applyFont="1" applyFill="1" applyBorder="1">
      <alignment vertical="center"/>
    </xf>
    <xf numFmtId="3" fontId="16" fillId="46" borderId="45" xfId="23" applyNumberFormat="1" applyFont="1" applyFill="1" applyBorder="1" applyAlignment="1">
      <alignment horizontal="center" vertical="center"/>
    </xf>
    <xf numFmtId="49" fontId="16" fillId="46" borderId="45" xfId="23" applyNumberFormat="1" applyFont="1" applyFill="1" applyBorder="1" applyAlignment="1">
      <alignment horizontal="center" vertical="center"/>
    </xf>
    <xf numFmtId="4" fontId="22" fillId="47" borderId="45" xfId="23" applyNumberFormat="1" applyFont="1" applyFill="1" applyBorder="1">
      <alignment vertical="center"/>
    </xf>
    <xf numFmtId="49" fontId="22" fillId="47" borderId="45" xfId="23" applyNumberFormat="1" applyFont="1" applyFill="1" applyBorder="1" applyAlignment="1">
      <alignment horizontal="center" vertical="center"/>
    </xf>
    <xf numFmtId="4" fontId="18" fillId="48" borderId="45" xfId="23" applyNumberFormat="1" applyFont="1" applyFill="1" applyBorder="1">
      <alignment vertical="center"/>
    </xf>
    <xf numFmtId="164" fontId="15" fillId="52" borderId="45" xfId="47" quotePrefix="1" applyNumberFormat="1" applyFont="1" applyFill="1" applyBorder="1" applyAlignment="1">
      <alignment horizontal="center" vertical="center" justifyLastLine="1"/>
    </xf>
    <xf numFmtId="0" fontId="15" fillId="52" borderId="45" xfId="47" quotePrefix="1" applyFont="1" applyFill="1" applyBorder="1">
      <alignment horizontal="left" vertical="center" indent="1" justifyLastLine="1"/>
    </xf>
    <xf numFmtId="49" fontId="15" fillId="52" borderId="45" xfId="23" applyNumberFormat="1" applyFont="1" applyFill="1" applyBorder="1" applyAlignment="1">
      <alignment horizontal="center" vertical="center"/>
    </xf>
    <xf numFmtId="4" fontId="15" fillId="52" borderId="45" xfId="23" applyNumberFormat="1" applyFont="1" applyFill="1" applyBorder="1">
      <alignment vertical="center"/>
    </xf>
    <xf numFmtId="164" fontId="15" fillId="0" borderId="45" xfId="49" quotePrefix="1" applyNumberFormat="1" applyFont="1" applyFill="1" applyBorder="1" applyAlignment="1">
      <alignment horizontal="center" vertical="center" justifyLastLine="1"/>
    </xf>
    <xf numFmtId="0" fontId="15" fillId="0" borderId="45" xfId="49" quotePrefix="1" applyFont="1" applyFill="1" applyBorder="1">
      <alignment horizontal="left" vertical="center" indent="1" justifyLastLine="1"/>
    </xf>
    <xf numFmtId="49" fontId="15" fillId="0" borderId="45" xfId="23" applyNumberFormat="1" applyFont="1" applyFill="1" applyBorder="1" applyAlignment="1">
      <alignment horizontal="center" vertical="center"/>
    </xf>
    <xf numFmtId="4" fontId="15" fillId="0" borderId="45" xfId="23" applyNumberFormat="1" applyFont="1" applyFill="1" applyBorder="1">
      <alignment vertical="center"/>
    </xf>
    <xf numFmtId="0" fontId="2" fillId="0" borderId="45" xfId="49" quotePrefix="1" applyFont="1" applyFill="1" applyBorder="1" applyAlignment="1">
      <alignment horizontal="center" vertical="center" justifyLastLine="1"/>
    </xf>
    <xf numFmtId="0" fontId="2" fillId="0" borderId="45" xfId="49" quotePrefix="1" applyFont="1" applyFill="1" applyBorder="1">
      <alignment horizontal="left" vertical="center" indent="1" justifyLastLine="1"/>
    </xf>
    <xf numFmtId="49" fontId="2" fillId="0" borderId="45" xfId="57" applyNumberFormat="1" applyFont="1" applyFill="1" applyBorder="1" applyAlignment="1">
      <alignment horizontal="center" vertical="center"/>
    </xf>
    <xf numFmtId="0" fontId="2" fillId="45" borderId="45" xfId="49" quotePrefix="1" applyFont="1" applyFill="1" applyBorder="1" applyAlignment="1">
      <alignment horizontal="center" vertical="center" justifyLastLine="1"/>
    </xf>
    <xf numFmtId="0" fontId="2" fillId="0" borderId="45" xfId="49" applyFont="1" applyFill="1" applyBorder="1">
      <alignment horizontal="left" vertical="center" indent="1" justifyLastLine="1"/>
    </xf>
    <xf numFmtId="4" fontId="15" fillId="0" borderId="45" xfId="57" applyNumberFormat="1" applyFont="1" applyFill="1" applyBorder="1">
      <alignment horizontal="right" vertical="center"/>
    </xf>
    <xf numFmtId="0" fontId="15" fillId="0" borderId="45" xfId="49" quotePrefix="1" applyFont="1" applyFill="1" applyBorder="1" applyAlignment="1">
      <alignment horizontal="center" vertical="center" justifyLastLine="1"/>
    </xf>
    <xf numFmtId="49" fontId="15" fillId="0" borderId="45" xfId="57" applyNumberFormat="1" applyFont="1" applyFill="1" applyBorder="1" applyAlignment="1">
      <alignment horizontal="center" vertical="center"/>
    </xf>
    <xf numFmtId="49" fontId="1" fillId="0" borderId="45" xfId="23" applyNumberFormat="1" applyFont="1" applyFill="1" applyBorder="1" applyAlignment="1">
      <alignment horizontal="center" vertical="center"/>
    </xf>
    <xf numFmtId="4" fontId="1" fillId="0" borderId="45" xfId="23" applyNumberFormat="1" applyFont="1" applyFill="1" applyBorder="1">
      <alignment vertical="center"/>
    </xf>
    <xf numFmtId="164" fontId="1" fillId="0" borderId="45" xfId="49" quotePrefix="1" applyNumberFormat="1" applyFont="1" applyFill="1" applyBorder="1" applyAlignment="1">
      <alignment horizontal="center" vertical="center" justifyLastLine="1"/>
    </xf>
    <xf numFmtId="0" fontId="1" fillId="0" borderId="45" xfId="49" quotePrefix="1" applyFont="1" applyFill="1" applyBorder="1">
      <alignment horizontal="left" vertical="center" indent="1" justifyLastLine="1"/>
    </xf>
    <xf numFmtId="0" fontId="1" fillId="0" borderId="45" xfId="49" quotePrefix="1" applyFont="1" applyFill="1" applyBorder="1" applyAlignment="1">
      <alignment horizontal="center" vertical="center" justifyLastLine="1"/>
    </xf>
    <xf numFmtId="49" fontId="1" fillId="0" borderId="45" xfId="57" applyNumberFormat="1" applyFont="1" applyFill="1" applyBorder="1" applyAlignment="1">
      <alignment horizontal="center" vertical="center"/>
    </xf>
    <xf numFmtId="4" fontId="1" fillId="0" borderId="45" xfId="57" applyNumberFormat="1" applyFont="1" applyFill="1" applyBorder="1">
      <alignment horizontal="right" vertical="center"/>
    </xf>
    <xf numFmtId="0" fontId="15" fillId="0" borderId="45" xfId="49" applyFont="1" applyFill="1" applyBorder="1">
      <alignment horizontal="left" vertical="center" indent="1" justifyLastLine="1"/>
    </xf>
    <xf numFmtId="4" fontId="15" fillId="0" borderId="45" xfId="23" applyNumberFormat="1" applyFont="1" applyFill="1" applyBorder="1" applyAlignment="1">
      <alignment horizontal="center" vertical="center"/>
    </xf>
    <xf numFmtId="4" fontId="1" fillId="0" borderId="45" xfId="23" applyNumberFormat="1" applyFont="1" applyFill="1" applyBorder="1" applyAlignment="1">
      <alignment horizontal="center" vertical="center"/>
    </xf>
    <xf numFmtId="164" fontId="3" fillId="52" borderId="45" xfId="47" quotePrefix="1" applyNumberFormat="1" applyFont="1" applyFill="1" applyBorder="1" applyAlignment="1">
      <alignment horizontal="center" vertical="center" justifyLastLine="1"/>
    </xf>
    <xf numFmtId="0" fontId="3" fillId="52" borderId="45" xfId="47" quotePrefix="1" applyFont="1" applyFill="1" applyBorder="1">
      <alignment horizontal="left" vertical="center" indent="1" justifyLastLine="1"/>
    </xf>
    <xf numFmtId="0" fontId="15" fillId="52" borderId="45" xfId="47" applyFont="1" applyFill="1" applyBorder="1" applyAlignment="1">
      <alignment horizontal="left" vertical="center" indent="1"/>
    </xf>
    <xf numFmtId="4" fontId="3" fillId="0" borderId="45" xfId="57" applyNumberFormat="1" applyFont="1" applyFill="1" applyBorder="1">
      <alignment horizontal="right" vertical="center"/>
    </xf>
    <xf numFmtId="49" fontId="3" fillId="0" borderId="45" xfId="57" applyNumberFormat="1" applyFont="1" applyFill="1" applyBorder="1">
      <alignment horizontal="right" vertical="center"/>
    </xf>
    <xf numFmtId="49" fontId="15" fillId="0" borderId="45" xfId="57" applyNumberFormat="1" applyFont="1" applyFill="1" applyBorder="1">
      <alignment horizontal="right" vertical="center"/>
    </xf>
    <xf numFmtId="4" fontId="3" fillId="0" borderId="45" xfId="23" applyNumberFormat="1" applyFont="1" applyFill="1" applyBorder="1">
      <alignment vertical="center"/>
    </xf>
    <xf numFmtId="49" fontId="2" fillId="0" borderId="45" xfId="57" applyNumberFormat="1" applyFont="1" applyBorder="1" applyAlignment="1">
      <alignment horizontal="center" vertical="center"/>
    </xf>
    <xf numFmtId="4" fontId="33" fillId="0" borderId="45" xfId="57" applyNumberFormat="1" applyFont="1" applyFill="1" applyBorder="1">
      <alignment horizontal="right" vertical="center"/>
    </xf>
    <xf numFmtId="49" fontId="15" fillId="0" borderId="45" xfId="57" applyNumberFormat="1" applyFont="1" applyBorder="1" applyAlignment="1">
      <alignment horizontal="center" vertical="center"/>
    </xf>
    <xf numFmtId="1" fontId="2" fillId="0" borderId="34" xfId="49" quotePrefix="1" applyNumberFormat="1" applyFill="1" applyBorder="1" applyAlignment="1">
      <alignment horizontal="center" vertical="center" justifyLastLine="1"/>
    </xf>
    <xf numFmtId="1" fontId="15" fillId="0" borderId="18" xfId="57" applyNumberFormat="1" applyFont="1" applyFill="1" applyBorder="1" applyAlignment="1">
      <alignment horizontal="center" vertical="center"/>
    </xf>
    <xf numFmtId="3" fontId="2" fillId="0" borderId="34" xfId="49" quotePrefix="1" applyNumberFormat="1" applyFill="1" applyBorder="1" applyAlignment="1">
      <alignment horizontal="center" vertical="center" justifyLastLine="1"/>
    </xf>
    <xf numFmtId="3" fontId="15" fillId="0" borderId="18" xfId="57" applyNumberFormat="1" applyFont="1" applyFill="1" applyBorder="1" applyAlignment="1">
      <alignment horizontal="center" vertical="center"/>
    </xf>
    <xf numFmtId="3" fontId="15" fillId="0" borderId="34" xfId="23" applyNumberFormat="1" applyFont="1" applyFill="1" applyBorder="1" applyAlignment="1">
      <alignment horizontal="center" vertical="center"/>
    </xf>
    <xf numFmtId="164" fontId="15" fillId="52" borderId="34" xfId="47" applyNumberFormat="1" applyFont="1" applyFill="1" applyBorder="1" applyAlignment="1">
      <alignment horizontal="center" vertical="center" justifyLastLine="1"/>
    </xf>
    <xf numFmtId="164" fontId="3" fillId="52" borderId="34" xfId="47" applyNumberFormat="1" applyFont="1" applyFill="1" applyBorder="1" applyAlignment="1">
      <alignment horizontal="center" vertical="center" justifyLastLine="1"/>
    </xf>
    <xf numFmtId="4" fontId="15" fillId="44" borderId="1" xfId="23" applyFont="1" applyFill="1">
      <alignment vertical="center"/>
    </xf>
    <xf numFmtId="4" fontId="15" fillId="0" borderId="1" xfId="23" applyFont="1" applyFill="1">
      <alignment vertical="center"/>
    </xf>
    <xf numFmtId="4" fontId="2" fillId="0" borderId="1" xfId="57" applyFont="1" applyFill="1">
      <alignment horizontal="right" vertical="center"/>
    </xf>
    <xf numFmtId="4" fontId="2" fillId="0" borderId="10" xfId="57" applyFont="1" applyFill="1" applyBorder="1">
      <alignment horizontal="right" vertical="center"/>
    </xf>
    <xf numFmtId="4" fontId="2" fillId="0" borderId="35" xfId="57" applyFont="1" applyFill="1" applyBorder="1" applyAlignment="1">
      <alignment horizontal="right" vertical="center"/>
    </xf>
    <xf numFmtId="4" fontId="2" fillId="45" borderId="1" xfId="57" applyFont="1" applyFill="1">
      <alignment horizontal="right" vertical="center"/>
    </xf>
    <xf numFmtId="4" fontId="2" fillId="45" borderId="35" xfId="57" applyFont="1" applyFill="1" applyBorder="1" applyAlignment="1">
      <alignment horizontal="right" vertical="center"/>
    </xf>
    <xf numFmtId="4" fontId="2" fillId="45" borderId="36" xfId="57" applyFont="1" applyFill="1" applyBorder="1" applyAlignment="1">
      <alignment horizontal="right" vertical="center"/>
    </xf>
    <xf numFmtId="4" fontId="15" fillId="0" borderId="7" xfId="23" applyFont="1" applyFill="1" applyBorder="1">
      <alignment vertical="center"/>
    </xf>
    <xf numFmtId="4" fontId="15" fillId="0" borderId="1" xfId="57" applyFont="1" applyFill="1" applyAlignment="1">
      <alignment horizontal="right" vertical="center"/>
    </xf>
    <xf numFmtId="4" fontId="15" fillId="0" borderId="1" xfId="57" applyFont="1" applyFill="1">
      <alignment horizontal="right" vertical="center"/>
    </xf>
    <xf numFmtId="4" fontId="4" fillId="41" borderId="33" xfId="53" applyBorder="1">
      <alignment vertical="center"/>
    </xf>
    <xf numFmtId="4" fontId="4" fillId="41" borderId="33" xfId="53" applyBorder="1" applyAlignment="1">
      <alignment horizontal="right" vertical="center"/>
    </xf>
    <xf numFmtId="4" fontId="15" fillId="44" borderId="19" xfId="23" applyFont="1" applyFill="1" applyBorder="1">
      <alignment vertical="center"/>
    </xf>
    <xf numFmtId="4" fontId="15" fillId="44" borderId="19" xfId="23" applyFont="1" applyFill="1" applyBorder="1" applyAlignment="1">
      <alignment horizontal="right" vertical="center"/>
    </xf>
    <xf numFmtId="4" fontId="15" fillId="0" borderId="7" xfId="23" applyFont="1" applyFill="1" applyBorder="1" applyAlignment="1">
      <alignment horizontal="right" vertical="center"/>
    </xf>
    <xf numFmtId="4" fontId="2" fillId="0" borderId="1" xfId="23" applyFont="1" applyFill="1" applyAlignment="1">
      <alignment horizontal="right" vertical="center"/>
    </xf>
    <xf numFmtId="4" fontId="15" fillId="45" borderId="1" xfId="23" applyFont="1" applyFill="1">
      <alignment vertical="center"/>
    </xf>
    <xf numFmtId="4" fontId="15" fillId="45" borderId="1" xfId="23" applyFont="1" applyFill="1" applyAlignment="1">
      <alignment horizontal="right" vertical="center"/>
    </xf>
    <xf numFmtId="4" fontId="15" fillId="0" borderId="1" xfId="23" applyFont="1" applyFill="1" applyAlignment="1">
      <alignment horizontal="center" vertical="center"/>
    </xf>
    <xf numFmtId="4" fontId="15" fillId="52" borderId="39" xfId="23" applyFont="1" applyFill="1" applyBorder="1">
      <alignment vertical="center"/>
    </xf>
    <xf numFmtId="4" fontId="15" fillId="0" borderId="39" xfId="23" applyFont="1" applyFill="1" applyBorder="1">
      <alignment vertical="center"/>
    </xf>
    <xf numFmtId="4" fontId="2" fillId="0" borderId="39" xfId="57" applyFill="1" applyBorder="1">
      <alignment horizontal="right" vertical="center"/>
    </xf>
    <xf numFmtId="4" fontId="1" fillId="0" borderId="39" xfId="23" applyFont="1" applyFill="1" applyBorder="1">
      <alignment vertical="center"/>
    </xf>
    <xf numFmtId="4" fontId="2" fillId="45" borderId="39" xfId="57" applyFill="1" applyBorder="1">
      <alignment horizontal="right" vertical="center"/>
    </xf>
    <xf numFmtId="4" fontId="15" fillId="0" borderId="39" xfId="57" applyFont="1" applyFill="1" applyBorder="1">
      <alignment horizontal="right" vertical="center"/>
    </xf>
    <xf numFmtId="1" fontId="16" fillId="48" borderId="43" xfId="27" quotePrefix="1" applyNumberFormat="1" applyFont="1" applyFill="1" applyBorder="1" applyAlignment="1">
      <alignment horizontal="center" vertical="center" wrapText="1"/>
    </xf>
    <xf numFmtId="1" fontId="16" fillId="46" borderId="39" xfId="23" applyNumberFormat="1" applyFont="1" applyFill="1" applyBorder="1" applyAlignment="1">
      <alignment horizontal="center" vertical="center"/>
    </xf>
    <xf numFmtId="1" fontId="22" fillId="47" borderId="39" xfId="23" applyNumberFormat="1" applyFont="1" applyFill="1" applyBorder="1" applyAlignment="1">
      <alignment horizontal="center" vertical="center"/>
    </xf>
    <xf numFmtId="1" fontId="2" fillId="0" borderId="39" xfId="57" applyNumberFormat="1" applyFill="1" applyBorder="1" applyAlignment="1">
      <alignment horizontal="center" vertical="center"/>
    </xf>
    <xf numFmtId="1" fontId="2" fillId="45" borderId="39" xfId="57" applyNumberFormat="1" applyFill="1" applyBorder="1" applyAlignment="1">
      <alignment horizontal="center" vertical="center"/>
    </xf>
    <xf numFmtId="1" fontId="16" fillId="48" borderId="39" xfId="23" applyNumberFormat="1" applyFont="1" applyFill="1" applyBorder="1" applyAlignment="1">
      <alignment horizontal="center" vertical="center"/>
    </xf>
    <xf numFmtId="1" fontId="15" fillId="52" borderId="39" xfId="23" applyNumberFormat="1" applyFont="1" applyFill="1" applyBorder="1" applyAlignment="1">
      <alignment horizontal="center" vertical="center"/>
    </xf>
    <xf numFmtId="1" fontId="15" fillId="0" borderId="39" xfId="23" applyNumberFormat="1" applyFont="1" applyFill="1" applyBorder="1" applyAlignment="1">
      <alignment horizontal="center" vertical="center"/>
    </xf>
    <xf numFmtId="1" fontId="15" fillId="0" borderId="39" xfId="57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39" xfId="49" quotePrefix="1" applyFont="1" applyFill="1" applyBorder="1" applyAlignment="1">
      <alignment horizontal="center" vertical="center" justifyLastLine="1"/>
    </xf>
    <xf numFmtId="0" fontId="1" fillId="0" borderId="39" xfId="49" quotePrefix="1" applyFont="1" applyFill="1" applyBorder="1">
      <alignment horizontal="left" vertical="center" indent="1" justifyLastLine="1"/>
    </xf>
    <xf numFmtId="4" fontId="1" fillId="0" borderId="39" xfId="57" applyFont="1" applyFill="1" applyBorder="1">
      <alignment horizontal="right" vertical="center"/>
    </xf>
    <xf numFmtId="1" fontId="1" fillId="0" borderId="39" xfId="57" applyNumberFormat="1" applyFont="1" applyFill="1" applyBorder="1" applyAlignment="1">
      <alignment horizontal="center" vertical="center"/>
    </xf>
    <xf numFmtId="1" fontId="1" fillId="0" borderId="39" xfId="23" applyNumberFormat="1" applyFont="1" applyFill="1" applyBorder="1" applyAlignment="1">
      <alignment horizontal="center" vertical="center"/>
    </xf>
    <xf numFmtId="164" fontId="15" fillId="50" borderId="39" xfId="49" quotePrefix="1" applyNumberFormat="1" applyFont="1" applyFill="1" applyBorder="1" applyAlignment="1">
      <alignment horizontal="center" vertical="center" justifyLastLine="1"/>
    </xf>
    <xf numFmtId="0" fontId="15" fillId="50" borderId="39" xfId="49" applyFont="1" applyFill="1" applyBorder="1">
      <alignment horizontal="left" vertical="center" indent="1" justifyLastLine="1"/>
    </xf>
    <xf numFmtId="4" fontId="15" fillId="50" borderId="39" xfId="57" applyFont="1" applyFill="1" applyBorder="1">
      <alignment horizontal="right" vertical="center"/>
    </xf>
    <xf numFmtId="1" fontId="15" fillId="50" borderId="39" xfId="57" applyNumberFormat="1" applyFont="1" applyFill="1" applyBorder="1" applyAlignment="1">
      <alignment horizontal="center" vertical="center"/>
    </xf>
    <xf numFmtId="0" fontId="15" fillId="50" borderId="39" xfId="49" quotePrefix="1" applyFont="1" applyFill="1" applyBorder="1" applyAlignment="1">
      <alignment horizontal="center" vertical="center" justifyLastLine="1"/>
    </xf>
    <xf numFmtId="0" fontId="15" fillId="50" borderId="39" xfId="49" quotePrefix="1" applyFont="1" applyFill="1" applyBorder="1">
      <alignment horizontal="left" vertical="center" indent="1" justifyLastLine="1"/>
    </xf>
    <xf numFmtId="4" fontId="1" fillId="50" borderId="39" xfId="23" applyFont="1" applyFill="1" applyBorder="1">
      <alignment vertical="center"/>
    </xf>
    <xf numFmtId="0" fontId="15" fillId="0" borderId="47" xfId="49" quotePrefix="1" applyFont="1" applyFill="1" applyBorder="1">
      <alignment horizontal="left" vertical="center" indent="1" justifyLastLine="1"/>
    </xf>
    <xf numFmtId="49" fontId="15" fillId="0" borderId="48" xfId="23" applyNumberFormat="1" applyFont="1" applyFill="1" applyBorder="1" applyAlignment="1">
      <alignment horizontal="center" vertical="center"/>
    </xf>
    <xf numFmtId="4" fontId="15" fillId="0" borderId="48" xfId="57" applyNumberFormat="1" applyFont="1" applyFill="1" applyBorder="1">
      <alignment horizontal="right" vertical="center"/>
    </xf>
    <xf numFmtId="0" fontId="2" fillId="0" borderId="48" xfId="49" quotePrefix="1" applyFill="1" applyBorder="1" applyAlignment="1">
      <alignment horizontal="center" vertical="center" justifyLastLine="1"/>
    </xf>
    <xf numFmtId="4" fontId="1" fillId="0" borderId="48" xfId="57" applyNumberFormat="1" applyFont="1" applyFill="1" applyBorder="1">
      <alignment horizontal="right" vertical="center"/>
    </xf>
    <xf numFmtId="4" fontId="33" fillId="0" borderId="48" xfId="57" applyNumberFormat="1" applyFont="1" applyFill="1" applyBorder="1">
      <alignment horizontal="right" vertical="center"/>
    </xf>
    <xf numFmtId="0" fontId="15" fillId="0" borderId="48" xfId="49" quotePrefix="1" applyFont="1" applyFill="1" applyBorder="1" applyAlignment="1">
      <alignment horizontal="center" vertical="center" justifyLastLine="1"/>
    </xf>
    <xf numFmtId="49" fontId="1" fillId="0" borderId="48" xfId="23" applyNumberFormat="1" applyFont="1" applyFill="1" applyBorder="1" applyAlignment="1">
      <alignment horizontal="center" vertical="center"/>
    </xf>
    <xf numFmtId="4" fontId="15" fillId="0" borderId="48" xfId="49" quotePrefix="1" applyNumberFormat="1" applyFont="1" applyFill="1" applyBorder="1" applyAlignment="1">
      <alignment horizontal="right" vertical="center" justifyLastLine="1"/>
    </xf>
    <xf numFmtId="4" fontId="15" fillId="0" borderId="48" xfId="23" applyNumberFormat="1" applyFont="1" applyFill="1" applyBorder="1">
      <alignment vertical="center"/>
    </xf>
    <xf numFmtId="4" fontId="33" fillId="45" borderId="48" xfId="57" applyNumberFormat="1" applyFont="1" applyFill="1" applyBorder="1">
      <alignment horizontal="right" vertical="center"/>
    </xf>
    <xf numFmtId="49" fontId="15" fillId="0" borderId="48" xfId="57" applyNumberFormat="1" applyFont="1" applyFill="1" applyBorder="1" applyAlignment="1">
      <alignment horizontal="center" vertical="center"/>
    </xf>
    <xf numFmtId="4" fontId="2" fillId="0" borderId="34" xfId="49" quotePrefix="1" applyNumberFormat="1" applyFill="1" applyBorder="1" applyAlignment="1">
      <alignment horizontal="right" vertical="center" justifyLastLine="1"/>
    </xf>
    <xf numFmtId="4" fontId="2" fillId="0" borderId="48" xfId="49" quotePrefix="1" applyNumberFormat="1" applyFill="1" applyBorder="1" applyAlignment="1">
      <alignment horizontal="right" vertical="center" justifyLastLine="1"/>
    </xf>
    <xf numFmtId="4" fontId="33" fillId="0" borderId="34" xfId="49" quotePrefix="1" applyNumberFormat="1" applyFont="1" applyFill="1" applyBorder="1" applyAlignment="1">
      <alignment horizontal="right" vertical="center" justifyLastLine="1"/>
    </xf>
    <xf numFmtId="4" fontId="1" fillId="0" borderId="34" xfId="57" applyNumberFormat="1" applyFont="1" applyFill="1" applyBorder="1">
      <alignment horizontal="right" vertical="center"/>
    </xf>
    <xf numFmtId="0" fontId="2" fillId="0" borderId="48" xfId="49" quotePrefix="1" applyFont="1" applyFill="1" applyBorder="1" applyAlignment="1">
      <alignment horizontal="center" vertical="center" justifyLastLine="1"/>
    </xf>
    <xf numFmtId="0" fontId="2" fillId="0" borderId="48" xfId="49" quotePrefix="1" applyFont="1" applyFill="1" applyBorder="1" applyAlignment="1">
      <alignment horizontal="left" vertical="center" indent="1" justifyLastLine="1"/>
    </xf>
    <xf numFmtId="49" fontId="2" fillId="0" borderId="48" xfId="57" applyNumberFormat="1" applyFill="1" applyBorder="1" applyAlignment="1">
      <alignment horizontal="center" vertical="center"/>
    </xf>
    <xf numFmtId="4" fontId="2" fillId="0" borderId="48" xfId="57" applyNumberFormat="1" applyFill="1" applyBorder="1">
      <alignment horizontal="right" vertical="center"/>
    </xf>
    <xf numFmtId="0" fontId="15" fillId="0" borderId="48" xfId="49" quotePrefix="1" applyFont="1" applyFill="1" applyBorder="1" applyAlignment="1">
      <alignment horizontal="left" vertical="center" indent="1" justifyLastLine="1"/>
    </xf>
    <xf numFmtId="0" fontId="1" fillId="0" borderId="48" xfId="49" quotePrefix="1" applyFont="1" applyFill="1" applyBorder="1">
      <alignment horizontal="left" vertical="center" indent="1" justifyLastLine="1"/>
    </xf>
    <xf numFmtId="0" fontId="1" fillId="0" borderId="48" xfId="49" quotePrefix="1" applyNumberFormat="1" applyFont="1" applyFill="1" applyBorder="1" applyAlignment="1">
      <alignment horizontal="center" vertical="center" justifyLastLine="1"/>
    </xf>
    <xf numFmtId="4" fontId="1" fillId="0" borderId="48" xfId="23" applyNumberFormat="1" applyFont="1" applyFill="1" applyBorder="1">
      <alignment vertical="center"/>
    </xf>
    <xf numFmtId="4" fontId="33" fillId="0" borderId="48" xfId="23" applyNumberFormat="1" applyFont="1" applyFill="1" applyBorder="1">
      <alignment vertical="center"/>
    </xf>
    <xf numFmtId="0" fontId="1" fillId="0" borderId="48" xfId="49" quotePrefix="1" applyFont="1" applyFill="1" applyBorder="1" applyAlignment="1">
      <alignment horizontal="center" vertical="center" justifyLastLine="1"/>
    </xf>
    <xf numFmtId="49" fontId="1" fillId="0" borderId="48" xfId="57" applyNumberFormat="1" applyFont="1" applyFill="1" applyBorder="1" applyAlignment="1">
      <alignment horizontal="center" vertical="center"/>
    </xf>
    <xf numFmtId="0" fontId="1" fillId="0" borderId="48" xfId="47" quotePrefix="1" applyFont="1" applyFill="1" applyBorder="1">
      <alignment horizontal="left" vertical="center" indent="1" justifyLastLine="1"/>
    </xf>
    <xf numFmtId="164" fontId="15" fillId="0" borderId="1" xfId="47" quotePrefix="1" applyNumberFormat="1" applyFont="1" applyFill="1" applyAlignment="1">
      <alignment horizontal="center" vertical="center" justifyLastLine="1"/>
    </xf>
    <xf numFmtId="0" fontId="15" fillId="0" borderId="1" xfId="47" quotePrefix="1" applyFont="1" applyFill="1">
      <alignment horizontal="left" vertical="center" indent="1" justifyLastLine="1"/>
    </xf>
    <xf numFmtId="0" fontId="1" fillId="0" borderId="1" xfId="47" quotePrefix="1" applyNumberFormat="1" applyFont="1" applyFill="1" applyAlignment="1">
      <alignment horizontal="center" vertical="center" justifyLastLine="1"/>
    </xf>
    <xf numFmtId="49" fontId="1" fillId="0" borderId="1" xfId="23" applyNumberFormat="1" applyFont="1" applyFill="1" applyAlignment="1">
      <alignment horizontal="center" vertical="center"/>
    </xf>
    <xf numFmtId="4" fontId="1" fillId="0" borderId="1" xfId="23" applyFont="1" applyFill="1" applyAlignment="1">
      <alignment horizontal="right" vertical="center"/>
    </xf>
    <xf numFmtId="0" fontId="1" fillId="0" borderId="1" xfId="47" quotePrefix="1" applyFont="1" applyFill="1">
      <alignment horizontal="left" vertical="center" indent="1" justifyLastLine="1"/>
    </xf>
    <xf numFmtId="0" fontId="1" fillId="45" borderId="48" xfId="49" quotePrefix="1" applyFont="1" applyFill="1" applyBorder="1" applyAlignment="1">
      <alignment horizontal="center" vertical="center" justifyLastLine="1"/>
    </xf>
    <xf numFmtId="49" fontId="1" fillId="45" borderId="48" xfId="57" applyNumberFormat="1" applyFont="1" applyFill="1" applyBorder="1" applyAlignment="1">
      <alignment horizontal="center" vertical="center"/>
    </xf>
    <xf numFmtId="4" fontId="1" fillId="45" borderId="48" xfId="57" applyNumberFormat="1" applyFont="1" applyFill="1" applyBorder="1">
      <alignment horizontal="right" vertical="center"/>
    </xf>
    <xf numFmtId="0" fontId="3" fillId="0" borderId="48" xfId="47" quotePrefix="1" applyFont="1" applyFill="1" applyBorder="1">
      <alignment horizontal="left" vertical="center" indent="1" justifyLastLine="1"/>
    </xf>
    <xf numFmtId="164" fontId="3" fillId="0" borderId="48" xfId="47" applyNumberFormat="1" applyFont="1" applyFill="1" applyBorder="1" applyAlignment="1">
      <alignment horizontal="center" vertical="center" justifyLastLine="1"/>
    </xf>
    <xf numFmtId="0" fontId="1" fillId="0" borderId="48" xfId="47" applyNumberFormat="1" applyFont="1" applyFill="1" applyBorder="1" applyAlignment="1">
      <alignment horizontal="center" vertical="center" justifyLastLine="1"/>
    </xf>
    <xf numFmtId="0" fontId="1" fillId="45" borderId="48" xfId="49" quotePrefix="1" applyFont="1" applyFill="1" applyBorder="1">
      <alignment horizontal="left" vertical="center" indent="1" justifyLastLine="1"/>
    </xf>
    <xf numFmtId="4" fontId="1" fillId="50" borderId="48" xfId="57" applyNumberFormat="1" applyFont="1" applyFill="1" applyBorder="1">
      <alignment horizontal="right" vertical="center"/>
    </xf>
    <xf numFmtId="3" fontId="1" fillId="50" borderId="48" xfId="57" applyNumberFormat="1" applyFont="1" applyFill="1" applyBorder="1" applyAlignment="1">
      <alignment horizontal="center" vertical="center"/>
    </xf>
    <xf numFmtId="4" fontId="15" fillId="0" borderId="18" xfId="57" applyNumberFormat="1" applyFont="1" applyFill="1" applyBorder="1" applyAlignment="1">
      <alignment horizontal="right" vertical="center"/>
    </xf>
    <xf numFmtId="49" fontId="15" fillId="0" borderId="47" xfId="23" applyNumberFormat="1" applyFont="1" applyFill="1" applyBorder="1" applyAlignment="1">
      <alignment horizontal="center" vertical="center"/>
    </xf>
    <xf numFmtId="4" fontId="15" fillId="0" borderId="47" xfId="23" applyNumberFormat="1" applyFont="1" applyFill="1" applyBorder="1">
      <alignment vertical="center"/>
    </xf>
    <xf numFmtId="4" fontId="18" fillId="48" borderId="7" xfId="23" applyNumberFormat="1" applyFont="1" applyFill="1" applyBorder="1">
      <alignment vertical="center"/>
    </xf>
    <xf numFmtId="4" fontId="19" fillId="0" borderId="45" xfId="23" applyNumberFormat="1" applyFont="1" applyFill="1" applyBorder="1">
      <alignment vertical="center"/>
    </xf>
    <xf numFmtId="4" fontId="33" fillId="45" borderId="47" xfId="57" applyNumberFormat="1" applyFont="1" applyFill="1" applyBorder="1">
      <alignment horizontal="right" vertical="center"/>
    </xf>
    <xf numFmtId="4" fontId="33" fillId="45" borderId="7" xfId="57" applyNumberFormat="1" applyFont="1" applyFill="1" applyBorder="1">
      <alignment horizontal="right" vertical="center"/>
    </xf>
    <xf numFmtId="0" fontId="27" fillId="0" borderId="45" xfId="49" quotePrefix="1" applyFont="1" applyFill="1" applyBorder="1" applyAlignment="1">
      <alignment horizontal="center" vertical="center" justifyLastLine="1"/>
    </xf>
    <xf numFmtId="0" fontId="27" fillId="0" borderId="45" xfId="49" quotePrefix="1" applyFont="1" applyFill="1" applyBorder="1">
      <alignment horizontal="left" vertical="center" indent="1" justifyLastLine="1"/>
    </xf>
    <xf numFmtId="43" fontId="43" fillId="0" borderId="0" xfId="65" applyFont="1"/>
    <xf numFmtId="0" fontId="32" fillId="0" borderId="45" xfId="49" quotePrefix="1" applyFont="1" applyFill="1" applyBorder="1" applyAlignment="1">
      <alignment horizontal="center" vertical="center" justifyLastLine="1"/>
    </xf>
    <xf numFmtId="4" fontId="15" fillId="0" borderId="45" xfId="57" applyNumberFormat="1" applyFont="1" applyFill="1" applyBorder="1" applyAlignment="1">
      <alignment horizontal="center" vertical="center"/>
    </xf>
    <xf numFmtId="3" fontId="39" fillId="0" borderId="0" xfId="0" applyNumberFormat="1" applyFont="1"/>
    <xf numFmtId="49" fontId="21" fillId="0" borderId="0" xfId="0" applyNumberFormat="1" applyFont="1" applyAlignment="1">
      <alignment horizontal="right" vertical="center"/>
    </xf>
    <xf numFmtId="4" fontId="1" fillId="50" borderId="45" xfId="57" applyNumberFormat="1" applyFont="1" applyFill="1" applyBorder="1">
      <alignment horizontal="right" vertical="center"/>
    </xf>
    <xf numFmtId="0" fontId="33" fillId="0" borderId="45" xfId="0" applyFont="1" applyBorder="1"/>
    <xf numFmtId="4" fontId="1" fillId="0" borderId="45" xfId="0" applyNumberFormat="1" applyFont="1" applyFill="1" applyBorder="1"/>
    <xf numFmtId="164" fontId="15" fillId="0" borderId="47" xfId="49" quotePrefix="1" applyNumberFormat="1" applyFont="1" applyFill="1" applyBorder="1" applyAlignment="1">
      <alignment horizontal="center" vertical="center" justifyLastLine="1"/>
    </xf>
    <xf numFmtId="3" fontId="15" fillId="0" borderId="47" xfId="23" applyNumberFormat="1" applyFont="1" applyFill="1" applyBorder="1" applyAlignment="1">
      <alignment horizontal="center" vertical="center"/>
    </xf>
    <xf numFmtId="4" fontId="19" fillId="0" borderId="47" xfId="23" applyNumberFormat="1" applyFont="1" applyFill="1" applyBorder="1">
      <alignment vertical="center"/>
    </xf>
    <xf numFmtId="0" fontId="27" fillId="0" borderId="52" xfId="49" quotePrefix="1" applyFont="1" applyFill="1" applyBorder="1" applyAlignment="1">
      <alignment horizontal="center" vertical="center" justifyLastLine="1"/>
    </xf>
    <xf numFmtId="49" fontId="2" fillId="0" borderId="53" xfId="57" applyNumberFormat="1" applyFill="1" applyBorder="1" applyAlignment="1">
      <alignment horizontal="center" vertical="center"/>
    </xf>
    <xf numFmtId="3" fontId="2" fillId="0" borderId="53" xfId="57" applyNumberFormat="1" applyFill="1" applyBorder="1" applyAlignment="1">
      <alignment horizontal="center" vertical="center"/>
    </xf>
    <xf numFmtId="4" fontId="27" fillId="0" borderId="53" xfId="57" applyNumberFormat="1" applyFont="1" applyFill="1" applyBorder="1">
      <alignment horizontal="right" vertical="center"/>
    </xf>
    <xf numFmtId="4" fontId="19" fillId="52" borderId="34" xfId="23" applyNumberFormat="1" applyFont="1" applyFill="1" applyBorder="1" applyAlignment="1">
      <alignment horizontal="center" vertical="center"/>
    </xf>
    <xf numFmtId="4" fontId="19" fillId="52" borderId="34" xfId="23" applyNumberFormat="1" applyFont="1" applyFill="1" applyBorder="1" applyAlignment="1">
      <alignment horizontal="left" vertical="center"/>
    </xf>
    <xf numFmtId="0" fontId="15" fillId="45" borderId="48" xfId="49" quotePrefix="1" applyFont="1" applyFill="1" applyBorder="1" applyAlignment="1">
      <alignment horizontal="center" vertical="center" justifyLastLine="1"/>
    </xf>
    <xf numFmtId="0" fontId="15" fillId="45" borderId="48" xfId="49" quotePrefix="1" applyFont="1" applyFill="1" applyBorder="1">
      <alignment horizontal="left" vertical="center" indent="1" justifyLastLine="1"/>
    </xf>
    <xf numFmtId="49" fontId="15" fillId="45" borderId="48" xfId="57" applyNumberFormat="1" applyFont="1" applyFill="1" applyBorder="1" applyAlignment="1">
      <alignment horizontal="center" vertical="center"/>
    </xf>
    <xf numFmtId="4" fontId="15" fillId="45" borderId="48" xfId="57" applyNumberFormat="1" applyFont="1" applyFill="1" applyBorder="1">
      <alignment horizontal="right" vertical="center"/>
    </xf>
    <xf numFmtId="4" fontId="32" fillId="0" borderId="0" xfId="0" applyNumberFormat="1" applyFont="1"/>
    <xf numFmtId="4" fontId="33" fillId="50" borderId="48" xfId="57" applyNumberFormat="1" applyFont="1" applyFill="1" applyBorder="1">
      <alignment horizontal="right" vertical="center"/>
    </xf>
    <xf numFmtId="0" fontId="2" fillId="50" borderId="34" xfId="49" quotePrefix="1" applyFont="1" applyFill="1" applyBorder="1" applyAlignment="1">
      <alignment horizontal="center" vertical="center" justifyLastLine="1"/>
    </xf>
    <xf numFmtId="0" fontId="2" fillId="50" borderId="34" xfId="49" applyFont="1" applyFill="1" applyBorder="1" applyAlignment="1">
      <alignment horizontal="left" vertical="center" indent="1" justifyLastLine="1"/>
    </xf>
    <xf numFmtId="0" fontId="2" fillId="0" borderId="34" xfId="49" applyFill="1" applyBorder="1">
      <alignment horizontal="left" vertical="center" indent="1" justifyLastLine="1"/>
    </xf>
    <xf numFmtId="164" fontId="1" fillId="0" borderId="47" xfId="47" applyNumberFormat="1" applyFont="1" applyFill="1" applyBorder="1" applyAlignment="1">
      <alignment horizontal="center" vertical="center" justifyLastLine="1"/>
    </xf>
    <xf numFmtId="0" fontId="1" fillId="0" borderId="47" xfId="47" applyFont="1" applyFill="1" applyBorder="1">
      <alignment horizontal="left" vertical="center" indent="1" justifyLastLine="1"/>
    </xf>
    <xf numFmtId="49" fontId="1" fillId="0" borderId="47" xfId="23" applyNumberFormat="1" applyFont="1" applyFill="1" applyBorder="1" applyAlignment="1">
      <alignment horizontal="center" vertical="center"/>
    </xf>
    <xf numFmtId="4" fontId="1" fillId="0" borderId="47" xfId="23" applyNumberFormat="1" applyFont="1" applyFill="1" applyBorder="1">
      <alignment vertical="center"/>
    </xf>
    <xf numFmtId="0" fontId="15" fillId="0" borderId="34" xfId="49" applyFont="1" applyFill="1" applyBorder="1" applyAlignment="1">
      <alignment horizontal="left" vertical="center" indent="1" justifyLastLine="1"/>
    </xf>
    <xf numFmtId="3" fontId="15" fillId="46" borderId="48" xfId="23" applyNumberFormat="1" applyFont="1" applyFill="1" applyBorder="1" applyAlignment="1">
      <alignment horizontal="center" vertical="center"/>
    </xf>
    <xf numFmtId="4" fontId="15" fillId="46" borderId="48" xfId="23" applyNumberFormat="1" applyFont="1" applyFill="1" applyBorder="1">
      <alignment vertical="center"/>
    </xf>
    <xf numFmtId="1" fontId="2" fillId="0" borderId="48" xfId="49" quotePrefix="1" applyNumberFormat="1" applyFill="1" applyBorder="1" applyAlignment="1">
      <alignment horizontal="center" vertical="center" justifyLastLine="1"/>
    </xf>
    <xf numFmtId="0" fontId="1" fillId="0" borderId="48" xfId="49" applyFont="1" applyFill="1" applyBorder="1">
      <alignment horizontal="left" vertical="center" indent="1" justifyLastLine="1"/>
    </xf>
    <xf numFmtId="3" fontId="2" fillId="0" borderId="48" xfId="49" quotePrefix="1" applyNumberFormat="1" applyFill="1" applyBorder="1" applyAlignment="1">
      <alignment horizontal="center" vertical="center" justifyLastLine="1"/>
    </xf>
    <xf numFmtId="0" fontId="2" fillId="0" borderId="48" xfId="49" applyFill="1" applyBorder="1">
      <alignment horizontal="left" vertical="center" indent="1" justifyLastLine="1"/>
    </xf>
    <xf numFmtId="4" fontId="17" fillId="0" borderId="0" xfId="0" applyNumberFormat="1" applyFont="1"/>
    <xf numFmtId="0" fontId="1" fillId="45" borderId="48" xfId="49" applyFont="1" applyFill="1" applyBorder="1">
      <alignment horizontal="left" vertical="center" indent="1" justifyLastLine="1"/>
    </xf>
    <xf numFmtId="0" fontId="15" fillId="45" borderId="48" xfId="49" applyFont="1" applyFill="1" applyBorder="1">
      <alignment horizontal="left" vertical="center" indent="1" justifyLastLine="1"/>
    </xf>
    <xf numFmtId="0" fontId="2" fillId="45" borderId="34" xfId="49" applyFont="1" applyFill="1" applyBorder="1" applyAlignment="1">
      <alignment horizontal="left" vertical="center" indent="1" justifyLastLine="1"/>
    </xf>
    <xf numFmtId="0" fontId="2" fillId="45" borderId="34" xfId="49" applyFill="1" applyBorder="1">
      <alignment horizontal="left" vertical="center" indent="1" justifyLastLine="1"/>
    </xf>
    <xf numFmtId="49" fontId="22" fillId="46" borderId="48" xfId="23" applyNumberFormat="1" applyFont="1" applyFill="1" applyBorder="1" applyAlignment="1">
      <alignment horizontal="center" vertical="center"/>
    </xf>
    <xf numFmtId="4" fontId="22" fillId="46" borderId="48" xfId="23" applyNumberFormat="1" applyFont="1" applyFill="1" applyBorder="1" applyAlignment="1">
      <alignment horizontal="right" vertical="center"/>
    </xf>
    <xf numFmtId="49" fontId="44" fillId="46" borderId="45" xfId="23" applyNumberFormat="1" applyFont="1" applyFill="1" applyBorder="1" applyAlignment="1">
      <alignment horizontal="center" vertical="center"/>
    </xf>
    <xf numFmtId="4" fontId="44" fillId="46" borderId="45" xfId="23" applyNumberFormat="1" applyFont="1" applyFill="1" applyBorder="1">
      <alignment vertical="center"/>
    </xf>
    <xf numFmtId="0" fontId="32" fillId="0" borderId="45" xfId="49" quotePrefix="1" applyFont="1" applyFill="1" applyBorder="1">
      <alignment horizontal="left" vertical="center" indent="1" justifyLastLine="1"/>
    </xf>
    <xf numFmtId="0" fontId="0" fillId="0" borderId="0" xfId="0" applyBorder="1"/>
    <xf numFmtId="3" fontId="39" fillId="0" borderId="32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0" fontId="2" fillId="45" borderId="45" xfId="49" quotePrefix="1" applyFont="1" applyFill="1" applyBorder="1">
      <alignment horizontal="left" vertical="center" indent="1" justifyLastLine="1"/>
    </xf>
    <xf numFmtId="49" fontId="1" fillId="45" borderId="45" xfId="23" applyNumberFormat="1" applyFont="1" applyFill="1" applyBorder="1" applyAlignment="1">
      <alignment horizontal="center" vertical="center"/>
    </xf>
    <xf numFmtId="49" fontId="2" fillId="45" borderId="45" xfId="57" applyNumberFormat="1" applyFont="1" applyFill="1" applyBorder="1" applyAlignment="1">
      <alignment horizontal="center" vertical="center"/>
    </xf>
    <xf numFmtId="4" fontId="1" fillId="45" borderId="45" xfId="57" applyNumberFormat="1" applyFont="1" applyFill="1" applyBorder="1">
      <alignment horizontal="right" vertical="center"/>
    </xf>
    <xf numFmtId="0" fontId="15" fillId="45" borderId="48" xfId="49" quotePrefix="1" applyFont="1" applyFill="1" applyBorder="1" applyAlignment="1">
      <alignment horizontal="left" vertical="center" justifyLastLine="1"/>
    </xf>
    <xf numFmtId="3" fontId="31" fillId="46" borderId="48" xfId="23" applyNumberFormat="1" applyFont="1" applyFill="1" applyBorder="1" applyAlignment="1">
      <alignment horizontal="center" vertical="center"/>
    </xf>
    <xf numFmtId="4" fontId="31" fillId="46" borderId="48" xfId="23" applyNumberFormat="1" applyFont="1" applyFill="1" applyBorder="1">
      <alignment vertical="center"/>
    </xf>
    <xf numFmtId="0" fontId="32" fillId="0" borderId="1" xfId="49" quotePrefix="1" applyFont="1" applyFill="1" applyAlignment="1">
      <alignment horizontal="left" vertical="center" indent="1" justifyLastLine="1"/>
    </xf>
    <xf numFmtId="49" fontId="15" fillId="50" borderId="48" xfId="57" applyNumberFormat="1" applyFont="1" applyFill="1" applyBorder="1" applyAlignment="1">
      <alignment horizontal="center" vertical="center"/>
    </xf>
    <xf numFmtId="4" fontId="15" fillId="50" borderId="48" xfId="57" applyNumberFormat="1" applyFont="1" applyFill="1" applyBorder="1">
      <alignment horizontal="right" vertical="center"/>
    </xf>
    <xf numFmtId="4" fontId="15" fillId="52" borderId="34" xfId="23" applyNumberFormat="1" applyFont="1" applyFill="1" applyBorder="1" applyAlignment="1">
      <alignment horizontal="center" vertical="center"/>
    </xf>
    <xf numFmtId="4" fontId="32" fillId="0" borderId="45" xfId="57" applyNumberFormat="1" applyFont="1" applyFill="1" applyBorder="1">
      <alignment horizontal="right" vertical="center"/>
    </xf>
    <xf numFmtId="0" fontId="16" fillId="48" borderId="8" xfId="27" applyNumberFormat="1" applyFont="1" applyFill="1" applyBorder="1" applyAlignment="1">
      <alignment horizontal="center" vertical="center" wrapText="1"/>
    </xf>
    <xf numFmtId="0" fontId="16" fillId="48" borderId="55" xfId="27" applyNumberFormat="1" applyFont="1" applyFill="1" applyBorder="1" applyAlignment="1">
      <alignment horizontal="center" vertical="center" wrapText="1"/>
    </xf>
    <xf numFmtId="4" fontId="16" fillId="48" borderId="48" xfId="23" applyNumberFormat="1" applyFont="1" applyFill="1" applyBorder="1">
      <alignment vertical="center"/>
    </xf>
    <xf numFmtId="4" fontId="15" fillId="52" borderId="48" xfId="49" quotePrefix="1" applyNumberFormat="1" applyFont="1" applyFill="1" applyBorder="1" applyAlignment="1">
      <alignment horizontal="right" vertical="center" justifyLastLine="1"/>
    </xf>
    <xf numFmtId="0" fontId="16" fillId="48" borderId="55" xfId="27" quotePrefix="1" applyNumberFormat="1" applyFont="1" applyFill="1" applyBorder="1" applyAlignment="1">
      <alignment horizontal="center" vertical="center" wrapText="1"/>
    </xf>
    <xf numFmtId="4" fontId="16" fillId="48" borderId="48" xfId="23" applyNumberFormat="1" applyFont="1" applyFill="1" applyBorder="1" applyAlignment="1">
      <alignment horizontal="right" vertical="center"/>
    </xf>
    <xf numFmtId="4" fontId="16" fillId="46" borderId="48" xfId="23" applyNumberFormat="1" applyFont="1" applyFill="1" applyBorder="1" applyAlignment="1">
      <alignment horizontal="right" vertical="center"/>
    </xf>
    <xf numFmtId="4" fontId="22" fillId="47" borderId="48" xfId="23" applyNumberFormat="1" applyFont="1" applyFill="1" applyBorder="1" applyAlignment="1">
      <alignment horizontal="right" vertical="center"/>
    </xf>
    <xf numFmtId="4" fontId="15" fillId="44" borderId="48" xfId="23" applyFont="1" applyFill="1" applyBorder="1" applyAlignment="1">
      <alignment horizontal="right" vertical="center"/>
    </xf>
    <xf numFmtId="4" fontId="15" fillId="0" borderId="48" xfId="23" applyFont="1" applyFill="1" applyBorder="1" applyAlignment="1">
      <alignment horizontal="right" vertical="center"/>
    </xf>
    <xf numFmtId="4" fontId="2" fillId="0" borderId="48" xfId="57" applyFont="1" applyFill="1" applyBorder="1" applyAlignment="1">
      <alignment horizontal="right" vertical="center"/>
    </xf>
    <xf numFmtId="4" fontId="2" fillId="45" borderId="48" xfId="57" applyFont="1" applyFill="1" applyBorder="1" applyAlignment="1">
      <alignment horizontal="right" vertical="center"/>
    </xf>
    <xf numFmtId="4" fontId="2" fillId="45" borderId="56" xfId="57" applyFont="1" applyFill="1" applyBorder="1" applyAlignment="1">
      <alignment horizontal="right" vertical="center"/>
    </xf>
    <xf numFmtId="4" fontId="15" fillId="0" borderId="48" xfId="57" applyFont="1" applyFill="1" applyBorder="1" applyAlignment="1">
      <alignment horizontal="right" vertical="center"/>
    </xf>
    <xf numFmtId="4" fontId="4" fillId="41" borderId="57" xfId="53" applyBorder="1" applyAlignment="1">
      <alignment horizontal="right" vertical="center"/>
    </xf>
    <xf numFmtId="4" fontId="16" fillId="46" borderId="48" xfId="23" applyFont="1" applyFill="1" applyBorder="1" applyAlignment="1">
      <alignment horizontal="right" vertical="center"/>
    </xf>
    <xf numFmtId="4" fontId="22" fillId="47" borderId="48" xfId="23" applyFont="1" applyFill="1" applyBorder="1" applyAlignment="1">
      <alignment horizontal="right" vertical="center"/>
    </xf>
    <xf numFmtId="4" fontId="2" fillId="0" borderId="48" xfId="23" applyFill="1" applyBorder="1" applyAlignment="1">
      <alignment horizontal="right" vertical="center"/>
    </xf>
    <xf numFmtId="4" fontId="16" fillId="46" borderId="48" xfId="23" applyNumberFormat="1" applyFont="1" applyFill="1" applyBorder="1">
      <alignment vertical="center"/>
    </xf>
    <xf numFmtId="4" fontId="15" fillId="52" borderId="48" xfId="23" applyFont="1" applyFill="1" applyBorder="1">
      <alignment vertical="center"/>
    </xf>
    <xf numFmtId="4" fontId="15" fillId="0" borderId="48" xfId="23" applyFont="1" applyFill="1" applyBorder="1">
      <alignment vertical="center"/>
    </xf>
    <xf numFmtId="4" fontId="2" fillId="0" borderId="48" xfId="57" applyFill="1" applyBorder="1">
      <alignment horizontal="right" vertical="center"/>
    </xf>
    <xf numFmtId="4" fontId="1" fillId="0" borderId="48" xfId="23" applyFont="1" applyFill="1" applyBorder="1">
      <alignment vertical="center"/>
    </xf>
    <xf numFmtId="4" fontId="2" fillId="45" borderId="48" xfId="57" applyFill="1" applyBorder="1">
      <alignment horizontal="right" vertical="center"/>
    </xf>
    <xf numFmtId="4" fontId="1" fillId="50" borderId="48" xfId="23" applyFont="1" applyFill="1" applyBorder="1">
      <alignment vertical="center"/>
    </xf>
    <xf numFmtId="4" fontId="15" fillId="50" borderId="48" xfId="57" applyFont="1" applyFill="1" applyBorder="1">
      <alignment horizontal="right" vertical="center"/>
    </xf>
    <xf numFmtId="4" fontId="1" fillId="0" borderId="48" xfId="57" applyFont="1" applyFill="1" applyBorder="1">
      <alignment horizontal="right" vertical="center"/>
    </xf>
    <xf numFmtId="4" fontId="15" fillId="0" borderId="48" xfId="57" applyFont="1" applyFill="1" applyBorder="1">
      <alignment horizontal="right" vertical="center"/>
    </xf>
    <xf numFmtId="4" fontId="19" fillId="52" borderId="48" xfId="23" applyFont="1" applyFill="1" applyBorder="1">
      <alignment vertical="center"/>
    </xf>
    <xf numFmtId="4" fontId="1" fillId="45" borderId="48" xfId="57" applyFont="1" applyFill="1" applyBorder="1">
      <alignment horizontal="right" vertical="center"/>
    </xf>
    <xf numFmtId="4" fontId="1" fillId="0" borderId="48" xfId="57" applyFont="1" applyBorder="1">
      <alignment horizontal="right" vertical="center"/>
    </xf>
    <xf numFmtId="4" fontId="15" fillId="0" borderId="35" xfId="57" applyFont="1" applyFill="1" applyBorder="1">
      <alignment horizontal="right" vertical="center"/>
    </xf>
    <xf numFmtId="4" fontId="1" fillId="0" borderId="35" xfId="57" applyFont="1" applyFill="1" applyBorder="1">
      <alignment horizontal="right" vertical="center"/>
    </xf>
    <xf numFmtId="4" fontId="15" fillId="0" borderId="54" xfId="23" applyFont="1" applyFill="1" applyBorder="1">
      <alignment vertical="center"/>
    </xf>
    <xf numFmtId="4" fontId="32" fillId="0" borderId="48" xfId="57" applyFont="1" applyFill="1" applyBorder="1">
      <alignment horizontal="right" vertical="center"/>
    </xf>
    <xf numFmtId="4" fontId="15" fillId="0" borderId="35" xfId="23" applyFont="1" applyFill="1" applyBorder="1">
      <alignment vertical="center"/>
    </xf>
    <xf numFmtId="4" fontId="15" fillId="0" borderId="45" xfId="23" applyFont="1" applyFill="1" applyBorder="1">
      <alignment vertical="center"/>
    </xf>
    <xf numFmtId="4" fontId="1" fillId="0" borderId="45" xfId="57" applyFont="1" applyFill="1" applyBorder="1">
      <alignment horizontal="right" vertical="center"/>
    </xf>
    <xf numFmtId="4" fontId="18" fillId="48" borderId="7" xfId="23" applyFont="1" applyFill="1" applyBorder="1">
      <alignment vertical="center"/>
    </xf>
    <xf numFmtId="4" fontId="15" fillId="45" borderId="48" xfId="57" applyFont="1" applyFill="1" applyBorder="1">
      <alignment horizontal="right" vertical="center"/>
    </xf>
    <xf numFmtId="4" fontId="15" fillId="45" borderId="48" xfId="23" applyFont="1" applyFill="1" applyBorder="1">
      <alignment vertical="center"/>
    </xf>
    <xf numFmtId="4" fontId="1" fillId="50" borderId="48" xfId="57" applyFont="1" applyFill="1" applyBorder="1">
      <alignment horizontal="right" vertical="center"/>
    </xf>
    <xf numFmtId="4" fontId="3" fillId="0" borderId="48" xfId="57" applyFont="1" applyFill="1" applyBorder="1">
      <alignment horizontal="right" vertical="center"/>
    </xf>
    <xf numFmtId="4" fontId="1" fillId="0" borderId="35" xfId="23" applyFont="1" applyFill="1" applyBorder="1">
      <alignment vertical="center"/>
    </xf>
    <xf numFmtId="4" fontId="27" fillId="0" borderId="53" xfId="57" applyFont="1" applyFill="1" applyBorder="1">
      <alignment horizontal="right" vertical="center"/>
    </xf>
    <xf numFmtId="0" fontId="1" fillId="0" borderId="0" xfId="49" quotePrefix="1" applyFont="1" applyFill="1" applyBorder="1">
      <alignment horizontal="left" vertical="center" indent="1" justifyLastLine="1"/>
    </xf>
    <xf numFmtId="164" fontId="15" fillId="0" borderId="0" xfId="49" quotePrefix="1" applyNumberFormat="1" applyFont="1" applyFill="1" applyBorder="1" applyAlignment="1">
      <alignment horizontal="center" vertical="center" justifyLastLine="1"/>
    </xf>
    <xf numFmtId="0" fontId="15" fillId="0" borderId="0" xfId="49" quotePrefix="1" applyFont="1" applyFill="1" applyBorder="1">
      <alignment horizontal="left" vertical="center" indent="1" justifyLastLine="1"/>
    </xf>
    <xf numFmtId="3" fontId="1" fillId="0" borderId="47" xfId="23" applyNumberFormat="1" applyFont="1" applyFill="1" applyBorder="1" applyAlignment="1">
      <alignment horizontal="center" vertical="center"/>
    </xf>
    <xf numFmtId="164" fontId="15" fillId="52" borderId="48" xfId="47" applyNumberFormat="1" applyFont="1" applyFill="1" applyBorder="1" applyAlignment="1">
      <alignment horizontal="center" vertical="center" justifyLastLine="1"/>
    </xf>
    <xf numFmtId="0" fontId="15" fillId="52" borderId="48" xfId="47" quotePrefix="1" applyFont="1" applyFill="1" applyBorder="1">
      <alignment horizontal="left" vertical="center" indent="1" justifyLastLine="1"/>
    </xf>
    <xf numFmtId="49" fontId="15" fillId="52" borderId="48" xfId="23" applyNumberFormat="1" applyFont="1" applyFill="1" applyBorder="1" applyAlignment="1">
      <alignment horizontal="center" vertical="center"/>
    </xf>
    <xf numFmtId="49" fontId="15" fillId="0" borderId="0" xfId="23" applyNumberFormat="1" applyFont="1" applyFill="1" applyBorder="1" applyAlignment="1">
      <alignment horizontal="center" vertical="center"/>
    </xf>
    <xf numFmtId="0" fontId="1" fillId="0" borderId="0" xfId="49" quotePrefix="1" applyFont="1" applyFill="1" applyBorder="1" applyAlignment="1">
      <alignment horizontal="center" vertical="center" justifyLastLine="1"/>
    </xf>
    <xf numFmtId="49" fontId="1" fillId="0" borderId="0" xfId="57" applyNumberFormat="1" applyFont="1" applyFill="1" applyBorder="1" applyAlignment="1">
      <alignment horizontal="center" vertical="center"/>
    </xf>
    <xf numFmtId="4" fontId="15" fillId="52" borderId="47" xfId="23" applyNumberFormat="1" applyFont="1" applyFill="1" applyBorder="1">
      <alignment vertical="center"/>
    </xf>
    <xf numFmtId="0" fontId="33" fillId="0" borderId="58" xfId="0" applyNumberFormat="1" applyFont="1" applyBorder="1" applyAlignment="1">
      <alignment horizontal="center"/>
    </xf>
    <xf numFmtId="4" fontId="15" fillId="0" borderId="58" xfId="23" applyNumberFormat="1" applyFont="1" applyFill="1" applyBorder="1">
      <alignment vertical="center"/>
    </xf>
    <xf numFmtId="0" fontId="2" fillId="45" borderId="48" xfId="49" quotePrefix="1" applyFill="1" applyBorder="1" applyAlignment="1">
      <alignment horizontal="center" vertical="center" justifyLastLine="1"/>
    </xf>
    <xf numFmtId="4" fontId="1" fillId="0" borderId="18" xfId="57" applyFont="1" applyFill="1" applyBorder="1">
      <alignment horizontal="right" vertical="center"/>
    </xf>
    <xf numFmtId="49" fontId="1" fillId="52" borderId="18" xfId="57" applyNumberFormat="1" applyFont="1" applyFill="1" applyBorder="1" applyAlignment="1">
      <alignment horizontal="center" vertical="center"/>
    </xf>
    <xf numFmtId="4" fontId="1" fillId="52" borderId="18" xfId="57" applyNumberFormat="1" applyFont="1" applyFill="1" applyBorder="1">
      <alignment horizontal="right" vertical="center"/>
    </xf>
    <xf numFmtId="0" fontId="15" fillId="0" borderId="18" xfId="49" quotePrefix="1" applyNumberFormat="1" applyFont="1" applyFill="1" applyBorder="1" applyAlignment="1">
      <alignment horizontal="center" vertical="center" justifyLastLine="1"/>
    </xf>
    <xf numFmtId="4" fontId="15" fillId="52" borderId="18" xfId="57" applyNumberFormat="1" applyFont="1" applyFill="1" applyBorder="1">
      <alignment horizontal="right" vertical="center"/>
    </xf>
    <xf numFmtId="164" fontId="15" fillId="0" borderId="18" xfId="47" applyNumberFormat="1" applyFont="1" applyFill="1" applyBorder="1" applyAlignment="1">
      <alignment horizontal="center" vertical="center" justifyLastLine="1"/>
    </xf>
    <xf numFmtId="0" fontId="1" fillId="0" borderId="18" xfId="47" applyNumberFormat="1" applyFont="1" applyFill="1" applyBorder="1" applyAlignment="1">
      <alignment horizontal="center" vertical="center" justifyLastLine="1"/>
    </xf>
    <xf numFmtId="0" fontId="1" fillId="0" borderId="18" xfId="47" quotePrefix="1" applyFont="1" applyFill="1" applyBorder="1">
      <alignment horizontal="left" vertical="center" indent="1" justifyLastLine="1"/>
    </xf>
    <xf numFmtId="4" fontId="1" fillId="0" borderId="18" xfId="23" applyFont="1" applyFill="1" applyBorder="1">
      <alignment vertical="center"/>
    </xf>
    <xf numFmtId="3" fontId="1" fillId="0" borderId="18" xfId="23" applyNumberFormat="1" applyFont="1" applyFill="1" applyBorder="1" applyAlignment="1">
      <alignment horizontal="center" vertical="center"/>
    </xf>
    <xf numFmtId="0" fontId="1" fillId="45" borderId="18" xfId="47" applyNumberFormat="1" applyFont="1" applyFill="1" applyBorder="1" applyAlignment="1">
      <alignment horizontal="center" vertical="center" justifyLastLine="1"/>
    </xf>
    <xf numFmtId="0" fontId="1" fillId="45" borderId="18" xfId="47" quotePrefix="1" applyFont="1" applyFill="1" applyBorder="1">
      <alignment horizontal="left" vertical="center" indent="1" justifyLastLine="1"/>
    </xf>
    <xf numFmtId="49" fontId="1" fillId="45" borderId="18" xfId="23" applyNumberFormat="1" applyFont="1" applyFill="1" applyBorder="1" applyAlignment="1">
      <alignment horizontal="center" vertical="center"/>
    </xf>
    <xf numFmtId="3" fontId="1" fillId="45" borderId="18" xfId="23" applyNumberFormat="1" applyFont="1" applyFill="1" applyBorder="1" applyAlignment="1">
      <alignment horizontal="center" vertical="center"/>
    </xf>
    <xf numFmtId="4" fontId="1" fillId="45" borderId="18" xfId="23" applyNumberFormat="1" applyFont="1" applyFill="1" applyBorder="1">
      <alignment vertical="center"/>
    </xf>
    <xf numFmtId="4" fontId="1" fillId="45" borderId="18" xfId="23" applyFont="1" applyFill="1" applyBorder="1">
      <alignment vertical="center"/>
    </xf>
    <xf numFmtId="4" fontId="2" fillId="45" borderId="18" xfId="57" applyNumberFormat="1" applyFill="1" applyBorder="1">
      <alignment horizontal="right" vertical="center"/>
    </xf>
    <xf numFmtId="4" fontId="2" fillId="45" borderId="18" xfId="57" applyFill="1" applyBorder="1">
      <alignment horizontal="right" vertical="center"/>
    </xf>
    <xf numFmtId="4" fontId="2" fillId="45" borderId="18" xfId="57" applyNumberFormat="1" applyFont="1" applyFill="1" applyBorder="1">
      <alignment horizontal="right" vertical="center"/>
    </xf>
    <xf numFmtId="0" fontId="2" fillId="45" borderId="18" xfId="49" quotePrefix="1" applyFill="1" applyBorder="1" applyAlignment="1">
      <alignment horizontal="center" vertical="center" justifyLastLine="1"/>
    </xf>
    <xf numFmtId="0" fontId="2" fillId="45" borderId="18" xfId="49" quotePrefix="1" applyFill="1" applyBorder="1">
      <alignment horizontal="left" vertical="center" indent="1" justifyLastLine="1"/>
    </xf>
    <xf numFmtId="49" fontId="2" fillId="45" borderId="18" xfId="57" applyNumberFormat="1" applyFill="1" applyBorder="1" applyAlignment="1">
      <alignment horizontal="center" vertical="center"/>
    </xf>
    <xf numFmtId="0" fontId="2" fillId="0" borderId="18" xfId="49" quotePrefix="1" applyFill="1" applyBorder="1" applyAlignment="1">
      <alignment horizontal="center" vertical="center" justifyLastLine="1"/>
    </xf>
    <xf numFmtId="0" fontId="2" fillId="0" borderId="18" xfId="49" quotePrefix="1" applyFill="1" applyBorder="1">
      <alignment horizontal="left" vertical="center" indent="1" justifyLastLine="1"/>
    </xf>
    <xf numFmtId="49" fontId="2" fillId="0" borderId="18" xfId="57" applyNumberFormat="1" applyFill="1" applyBorder="1" applyAlignment="1">
      <alignment horizontal="center" vertical="center"/>
    </xf>
    <xf numFmtId="4" fontId="2" fillId="0" borderId="18" xfId="57" applyNumberFormat="1" applyFill="1" applyBorder="1">
      <alignment horizontal="right" vertical="center"/>
    </xf>
    <xf numFmtId="4" fontId="2" fillId="0" borderId="18" xfId="57" applyFill="1" applyBorder="1">
      <alignment horizontal="right" vertical="center"/>
    </xf>
    <xf numFmtId="0" fontId="15" fillId="0" borderId="18" xfId="49" quotePrefix="1" applyFont="1" applyFill="1" applyBorder="1" applyAlignment="1">
      <alignment horizontal="center" vertical="center" justifyLastLine="1"/>
    </xf>
    <xf numFmtId="49" fontId="1" fillId="45" borderId="34" xfId="23" applyNumberFormat="1" applyFont="1" applyFill="1" applyBorder="1" applyAlignment="1">
      <alignment horizontal="center" vertical="center"/>
    </xf>
    <xf numFmtId="49" fontId="1" fillId="50" borderId="34" xfId="23" applyNumberFormat="1" applyFont="1" applyFill="1" applyBorder="1" applyAlignment="1">
      <alignment horizontal="center" vertical="center"/>
    </xf>
    <xf numFmtId="4" fontId="2" fillId="0" borderId="18" xfId="23" applyFill="1" applyBorder="1" applyAlignment="1">
      <alignment horizontal="right" vertical="center"/>
    </xf>
    <xf numFmtId="0" fontId="2" fillId="45" borderId="18" xfId="49" quotePrefix="1" applyFont="1" applyFill="1" applyBorder="1" applyAlignment="1">
      <alignment horizontal="center" vertical="center" justifyLastLine="1"/>
    </xf>
    <xf numFmtId="0" fontId="2" fillId="45" borderId="18" xfId="57" applyNumberFormat="1" applyFill="1" applyBorder="1" applyAlignment="1">
      <alignment horizontal="center" vertical="center"/>
    </xf>
    <xf numFmtId="4" fontId="15" fillId="50" borderId="45" xfId="57" applyNumberFormat="1" applyFont="1" applyFill="1" applyBorder="1">
      <alignment horizontal="right" vertical="center"/>
    </xf>
    <xf numFmtId="4" fontId="15" fillId="50" borderId="45" xfId="23" applyNumberFormat="1" applyFont="1" applyFill="1" applyBorder="1">
      <alignment vertical="center"/>
    </xf>
    <xf numFmtId="4" fontId="1" fillId="50" borderId="45" xfId="23" applyNumberFormat="1" applyFont="1" applyFill="1" applyBorder="1">
      <alignment vertical="center"/>
    </xf>
    <xf numFmtId="4" fontId="3" fillId="52" borderId="45" xfId="47" quotePrefix="1" applyNumberFormat="1" applyFont="1" applyFill="1" applyBorder="1" applyAlignment="1">
      <alignment vertical="center" justifyLastLine="1"/>
    </xf>
    <xf numFmtId="4" fontId="19" fillId="0" borderId="8" xfId="0" applyNumberFormat="1" applyFont="1" applyBorder="1" applyAlignment="1"/>
    <xf numFmtId="49" fontId="15" fillId="0" borderId="8" xfId="23" applyNumberFormat="1" applyFont="1" applyFill="1" applyBorder="1" applyAlignment="1">
      <alignment horizontal="center" vertical="center"/>
    </xf>
    <xf numFmtId="49" fontId="1" fillId="0" borderId="8" xfId="23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3" fillId="52" borderId="62" xfId="47" quotePrefix="1" applyFont="1" applyFill="1" applyBorder="1">
      <alignment horizontal="left" vertical="center" indent="1" justifyLastLine="1"/>
    </xf>
    <xf numFmtId="0" fontId="15" fillId="50" borderId="45" xfId="47" quotePrefix="1" applyFont="1" applyFill="1" applyBorder="1">
      <alignment horizontal="left" vertical="center" indent="1" justifyLastLine="1"/>
    </xf>
    <xf numFmtId="0" fontId="1" fillId="50" borderId="8" xfId="49" quotePrefix="1" applyFont="1" applyFill="1" applyBorder="1">
      <alignment horizontal="left" vertical="center" indent="1" justifyLastLine="1"/>
    </xf>
    <xf numFmtId="0" fontId="15" fillId="50" borderId="8" xfId="49" quotePrefix="1" applyFont="1" applyFill="1" applyBorder="1">
      <alignment horizontal="left" vertical="center" indent="1" justifyLastLine="1"/>
    </xf>
    <xf numFmtId="164" fontId="3" fillId="50" borderId="45" xfId="47" quotePrefix="1" applyNumberFormat="1" applyFont="1" applyFill="1" applyBorder="1" applyAlignment="1">
      <alignment horizontal="center" vertical="center" justifyLastLine="1"/>
    </xf>
    <xf numFmtId="0" fontId="3" fillId="50" borderId="45" xfId="47" quotePrefix="1" applyFont="1" applyFill="1" applyBorder="1">
      <alignment horizontal="left" vertical="center" indent="1" justifyLastLine="1"/>
    </xf>
    <xf numFmtId="49" fontId="15" fillId="50" borderId="45" xfId="23" applyNumberFormat="1" applyFont="1" applyFill="1" applyBorder="1" applyAlignment="1">
      <alignment horizontal="center" vertical="center"/>
    </xf>
    <xf numFmtId="1" fontId="15" fillId="50" borderId="45" xfId="23" applyNumberFormat="1" applyFont="1" applyFill="1" applyBorder="1" applyAlignment="1">
      <alignment horizontal="center" vertical="center"/>
    </xf>
    <xf numFmtId="0" fontId="19" fillId="0" borderId="8" xfId="0" quotePrefix="1" applyFont="1" applyBorder="1" applyAlignment="1">
      <alignment horizontal="center"/>
    </xf>
    <xf numFmtId="4" fontId="19" fillId="0" borderId="8" xfId="0" applyNumberFormat="1" applyFont="1" applyBorder="1" applyAlignment="1">
      <alignment horizontal="right"/>
    </xf>
    <xf numFmtId="0" fontId="33" fillId="0" borderId="8" xfId="0" applyFont="1" applyBorder="1" applyAlignment="1">
      <alignment horizontal="center"/>
    </xf>
    <xf numFmtId="0" fontId="33" fillId="0" borderId="8" xfId="0" quotePrefix="1" applyFont="1" applyBorder="1" applyAlignment="1">
      <alignment horizontal="center"/>
    </xf>
    <xf numFmtId="0" fontId="33" fillId="0" borderId="8" xfId="0" applyFont="1" applyBorder="1"/>
    <xf numFmtId="164" fontId="15" fillId="0" borderId="63" xfId="49" quotePrefix="1" applyNumberFormat="1" applyFont="1" applyFill="1" applyBorder="1" applyAlignment="1">
      <alignment horizontal="center" vertical="center" justifyLastLine="1"/>
    </xf>
    <xf numFmtId="0" fontId="15" fillId="0" borderId="63" xfId="49" quotePrefix="1" applyFont="1" applyFill="1" applyBorder="1">
      <alignment horizontal="left" vertical="center" indent="1" justifyLastLine="1"/>
    </xf>
    <xf numFmtId="164" fontId="1" fillId="0" borderId="8" xfId="49" quotePrefix="1" applyNumberFormat="1" applyFont="1" applyFill="1" applyBorder="1" applyAlignment="1">
      <alignment horizontal="center" vertical="center" justifyLastLine="1"/>
    </xf>
    <xf numFmtId="0" fontId="2" fillId="0" borderId="63" xfId="49" quotePrefix="1" applyFont="1" applyFill="1" applyBorder="1">
      <alignment horizontal="left" vertical="center" indent="1" justifyLastLine="1"/>
    </xf>
    <xf numFmtId="0" fontId="33" fillId="0" borderId="60" xfId="0" quotePrefix="1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" fillId="52" borderId="45" xfId="47" quotePrefix="1" applyFont="1" applyFill="1" applyBorder="1" applyAlignment="1">
      <alignment horizontal="center" vertical="center" justifyLastLine="1"/>
    </xf>
    <xf numFmtId="164" fontId="15" fillId="0" borderId="8" xfId="49" quotePrefix="1" applyNumberFormat="1" applyFont="1" applyFill="1" applyBorder="1" applyAlignment="1">
      <alignment horizontal="center" vertical="center" justifyLastLine="1"/>
    </xf>
    <xf numFmtId="0" fontId="15" fillId="0" borderId="8" xfId="49" quotePrefix="1" applyFont="1" applyFill="1" applyBorder="1">
      <alignment horizontal="left" vertical="center" indent="1" justifyLastLine="1"/>
    </xf>
    <xf numFmtId="49" fontId="15" fillId="0" borderId="8" xfId="57" applyNumberFormat="1" applyFont="1" applyFill="1" applyBorder="1" applyAlignment="1">
      <alignment horizontal="center" vertical="center"/>
    </xf>
    <xf numFmtId="4" fontId="15" fillId="0" borderId="8" xfId="23" applyNumberFormat="1" applyFont="1" applyFill="1" applyBorder="1">
      <alignment vertical="center"/>
    </xf>
    <xf numFmtId="4" fontId="19" fillId="0" borderId="8" xfId="0" applyNumberFormat="1" applyFont="1" applyBorder="1"/>
    <xf numFmtId="0" fontId="1" fillId="0" borderId="8" xfId="49" quotePrefix="1" applyFont="1" applyFill="1" applyBorder="1">
      <alignment horizontal="left" vertical="center" indent="1" justifyLastLine="1"/>
    </xf>
    <xf numFmtId="49" fontId="2" fillId="0" borderId="8" xfId="57" applyNumberFormat="1" applyFont="1" applyFill="1" applyBorder="1" applyAlignment="1">
      <alignment horizontal="center" vertical="center"/>
    </xf>
    <xf numFmtId="4" fontId="1" fillId="0" borderId="8" xfId="23" applyNumberFormat="1" applyFont="1" applyFill="1" applyBorder="1">
      <alignment vertical="center"/>
    </xf>
    <xf numFmtId="4" fontId="45" fillId="0" borderId="8" xfId="0" applyNumberFormat="1" applyFont="1" applyBorder="1"/>
    <xf numFmtId="4" fontId="3" fillId="52" borderId="62" xfId="47" quotePrefix="1" applyNumberFormat="1" applyFont="1" applyFill="1" applyBorder="1" applyAlignment="1">
      <alignment vertical="center" justifyLastLine="1"/>
    </xf>
    <xf numFmtId="4" fontId="15" fillId="0" borderId="8" xfId="23" applyNumberFormat="1" applyFont="1" applyFill="1" applyBorder="1" applyAlignment="1">
      <alignment horizontal="right" vertical="center"/>
    </xf>
    <xf numFmtId="4" fontId="15" fillId="50" borderId="8" xfId="49" quotePrefix="1" applyNumberFormat="1" applyFont="1" applyFill="1" applyBorder="1" applyAlignment="1">
      <alignment vertical="center" justifyLastLine="1"/>
    </xf>
    <xf numFmtId="0" fontId="15" fillId="50" borderId="45" xfId="47" quotePrefix="1" applyFont="1" applyFill="1" applyBorder="1" applyAlignment="1">
      <alignment horizontal="center" vertical="center" justifyLastLine="1"/>
    </xf>
    <xf numFmtId="4" fontId="15" fillId="50" borderId="45" xfId="47" quotePrefix="1" applyNumberFormat="1" applyFont="1" applyFill="1" applyBorder="1" applyAlignment="1">
      <alignment vertical="center" justifyLastLine="1"/>
    </xf>
    <xf numFmtId="0" fontId="1" fillId="50" borderId="8" xfId="49" quotePrefix="1" applyFont="1" applyFill="1" applyBorder="1" applyAlignment="1">
      <alignment horizontal="center" vertical="center" justifyLastLine="1"/>
    </xf>
    <xf numFmtId="4" fontId="1" fillId="50" borderId="8" xfId="49" quotePrefix="1" applyNumberFormat="1" applyFont="1" applyFill="1" applyBorder="1" applyAlignment="1">
      <alignment vertical="center" justifyLastLine="1"/>
    </xf>
    <xf numFmtId="0" fontId="15" fillId="50" borderId="8" xfId="49" quotePrefix="1" applyFont="1" applyFill="1" applyBorder="1" applyAlignment="1">
      <alignment horizontal="center" vertical="center" justifyLastLine="1"/>
    </xf>
    <xf numFmtId="0" fontId="15" fillId="50" borderId="45" xfId="49" quotePrefix="1" applyFont="1" applyFill="1" applyBorder="1" applyAlignment="1">
      <alignment horizontal="center" vertical="center" justifyLastLine="1"/>
    </xf>
    <xf numFmtId="0" fontId="15" fillId="50" borderId="45" xfId="49" quotePrefix="1" applyFont="1" applyFill="1" applyBorder="1">
      <alignment horizontal="left" vertical="center" indent="1" justifyLastLine="1"/>
    </xf>
    <xf numFmtId="0" fontId="1" fillId="50" borderId="63" xfId="49" quotePrefix="1" applyFont="1" applyFill="1" applyBorder="1" applyAlignment="1">
      <alignment horizontal="center" vertical="center" justifyLastLine="1"/>
    </xf>
    <xf numFmtId="0" fontId="1" fillId="50" borderId="63" xfId="49" quotePrefix="1" applyFont="1" applyFill="1" applyBorder="1">
      <alignment horizontal="left" vertical="center" indent="1" justifyLastLine="1"/>
    </xf>
    <xf numFmtId="49" fontId="1" fillId="50" borderId="63" xfId="23" applyNumberFormat="1" applyFont="1" applyFill="1" applyBorder="1" applyAlignment="1">
      <alignment horizontal="center" vertical="center"/>
    </xf>
    <xf numFmtId="0" fontId="15" fillId="50" borderId="63" xfId="49" quotePrefix="1" applyFont="1" applyFill="1" applyBorder="1" applyAlignment="1">
      <alignment horizontal="center" vertical="center" justifyLastLine="1"/>
    </xf>
    <xf numFmtId="0" fontId="15" fillId="50" borderId="63" xfId="49" quotePrefix="1" applyFont="1" applyFill="1" applyBorder="1">
      <alignment horizontal="left" vertical="center" indent="1" justifyLastLine="1"/>
    </xf>
    <xf numFmtId="49" fontId="15" fillId="50" borderId="63" xfId="23" applyNumberFormat="1" applyFont="1" applyFill="1" applyBorder="1" applyAlignment="1">
      <alignment horizontal="center" vertical="center"/>
    </xf>
    <xf numFmtId="1" fontId="1" fillId="50" borderId="45" xfId="49" quotePrefix="1" applyNumberFormat="1" applyFont="1" applyFill="1" applyBorder="1" applyAlignment="1">
      <alignment horizontal="center" vertical="center" justifyLastLine="1"/>
    </xf>
    <xf numFmtId="2" fontId="1" fillId="50" borderId="45" xfId="49" quotePrefix="1" applyNumberFormat="1" applyFont="1" applyFill="1" applyBorder="1">
      <alignment horizontal="left" vertical="center" indent="1" justifyLastLine="1"/>
    </xf>
    <xf numFmtId="2" fontId="1" fillId="50" borderId="64" xfId="23" applyNumberFormat="1" applyFont="1" applyFill="1" applyBorder="1" applyAlignment="1">
      <alignment horizontal="center" vertical="center"/>
    </xf>
    <xf numFmtId="0" fontId="2" fillId="46" borderId="45" xfId="49" quotePrefix="1" applyFont="1" applyFill="1" applyBorder="1" applyAlignment="1">
      <alignment horizontal="center" vertical="center" justifyLastLine="1"/>
    </xf>
    <xf numFmtId="0" fontId="2" fillId="46" borderId="45" xfId="49" quotePrefix="1" applyFont="1" applyFill="1" applyBorder="1">
      <alignment horizontal="left" vertical="center" indent="1" justifyLastLine="1"/>
    </xf>
    <xf numFmtId="49" fontId="1" fillId="46" borderId="45" xfId="23" applyNumberFormat="1" applyFont="1" applyFill="1" applyBorder="1" applyAlignment="1">
      <alignment horizontal="center" vertical="center"/>
    </xf>
    <xf numFmtId="49" fontId="2" fillId="46" borderId="45" xfId="57" applyNumberFormat="1" applyFont="1" applyFill="1" applyBorder="1" applyAlignment="1">
      <alignment horizontal="center" vertical="center"/>
    </xf>
    <xf numFmtId="4" fontId="1" fillId="46" borderId="45" xfId="57" applyNumberFormat="1" applyFont="1" applyFill="1" applyBorder="1">
      <alignment horizontal="right" vertical="center"/>
    </xf>
    <xf numFmtId="49" fontId="1" fillId="53" borderId="45" xfId="23" applyNumberFormat="1" applyFont="1" applyFill="1" applyBorder="1" applyAlignment="1">
      <alignment horizontal="center" vertical="center"/>
    </xf>
    <xf numFmtId="164" fontId="1" fillId="53" borderId="45" xfId="49" quotePrefix="1" applyNumberFormat="1" applyFont="1" applyFill="1" applyBorder="1" applyAlignment="1">
      <alignment horizontal="center" vertical="center" justifyLastLine="1"/>
    </xf>
    <xf numFmtId="0" fontId="1" fillId="53" borderId="45" xfId="49" quotePrefix="1" applyFont="1" applyFill="1" applyBorder="1">
      <alignment horizontal="left" vertical="center" indent="1" justifyLastLine="1"/>
    </xf>
    <xf numFmtId="4" fontId="1" fillId="53" borderId="45" xfId="23" applyNumberFormat="1" applyFont="1" applyFill="1" applyBorder="1">
      <alignment vertical="center"/>
    </xf>
    <xf numFmtId="0" fontId="1" fillId="53" borderId="45" xfId="49" quotePrefix="1" applyFont="1" applyFill="1" applyBorder="1" applyAlignment="1">
      <alignment horizontal="center" vertical="center" justifyLastLine="1"/>
    </xf>
    <xf numFmtId="49" fontId="1" fillId="53" borderId="45" xfId="57" applyNumberFormat="1" applyFont="1" applyFill="1" applyBorder="1" applyAlignment="1">
      <alignment horizontal="center" vertical="center"/>
    </xf>
    <xf numFmtId="4" fontId="1" fillId="53" borderId="45" xfId="57" applyNumberFormat="1" applyFont="1" applyFill="1" applyBorder="1">
      <alignment horizontal="right" vertical="center"/>
    </xf>
    <xf numFmtId="4" fontId="1" fillId="45" borderId="45" xfId="23" applyNumberFormat="1" applyFont="1" applyFill="1" applyBorder="1">
      <alignment vertical="center"/>
    </xf>
    <xf numFmtId="164" fontId="1" fillId="45" borderId="45" xfId="49" quotePrefix="1" applyNumberFormat="1" applyFont="1" applyFill="1" applyBorder="1" applyAlignment="1">
      <alignment horizontal="center" vertical="center" justifyLastLine="1"/>
    </xf>
    <xf numFmtId="0" fontId="1" fillId="45" borderId="45" xfId="49" quotePrefix="1" applyFont="1" applyFill="1" applyBorder="1">
      <alignment horizontal="left" vertical="center" indent="1" justifyLastLine="1"/>
    </xf>
    <xf numFmtId="0" fontId="2" fillId="45" borderId="45" xfId="49" applyFont="1" applyFill="1" applyBorder="1">
      <alignment horizontal="left" vertical="center" indent="1" justifyLastLine="1"/>
    </xf>
    <xf numFmtId="49" fontId="1" fillId="45" borderId="45" xfId="57" applyNumberFormat="1" applyFont="1" applyFill="1" applyBorder="1" applyAlignment="1">
      <alignment horizontal="center" vertical="center"/>
    </xf>
    <xf numFmtId="0" fontId="32" fillId="45" borderId="45" xfId="49" quotePrefix="1" applyFont="1" applyFill="1" applyBorder="1" applyAlignment="1">
      <alignment horizontal="center" vertical="center" justifyLastLine="1"/>
    </xf>
    <xf numFmtId="0" fontId="32" fillId="45" borderId="45" xfId="49" quotePrefix="1" applyFont="1" applyFill="1" applyBorder="1">
      <alignment horizontal="left" vertical="center" indent="1" justifyLastLine="1"/>
    </xf>
    <xf numFmtId="4" fontId="32" fillId="45" borderId="45" xfId="57" applyNumberFormat="1" applyFont="1" applyFill="1" applyBorder="1">
      <alignment horizontal="right" vertical="center"/>
    </xf>
    <xf numFmtId="0" fontId="1" fillId="45" borderId="45" xfId="49" quotePrefix="1" applyFont="1" applyFill="1" applyBorder="1" applyAlignment="1">
      <alignment horizontal="center" vertical="center" justifyLastLine="1"/>
    </xf>
    <xf numFmtId="4" fontId="1" fillId="53" borderId="45" xfId="0" applyNumberFormat="1" applyFont="1" applyFill="1" applyBorder="1"/>
    <xf numFmtId="0" fontId="2" fillId="53" borderId="45" xfId="49" quotePrefix="1" applyFont="1" applyFill="1" applyBorder="1" applyAlignment="1">
      <alignment horizontal="center" vertical="center" justifyLastLine="1"/>
    </xf>
    <xf numFmtId="0" fontId="2" fillId="53" borderId="45" xfId="49" quotePrefix="1" applyFont="1" applyFill="1" applyBorder="1">
      <alignment horizontal="left" vertical="center" indent="1" justifyLastLine="1"/>
    </xf>
    <xf numFmtId="4" fontId="33" fillId="53" borderId="45" xfId="0" applyNumberFormat="1" applyFont="1" applyFill="1" applyBorder="1"/>
    <xf numFmtId="164" fontId="1" fillId="45" borderId="45" xfId="47" quotePrefix="1" applyNumberFormat="1" applyFont="1" applyFill="1" applyBorder="1" applyAlignment="1">
      <alignment horizontal="center" vertical="center" justifyLastLine="1"/>
    </xf>
    <xf numFmtId="0" fontId="1" fillId="45" borderId="45" xfId="47" quotePrefix="1" applyFont="1" applyFill="1" applyBorder="1">
      <alignment horizontal="left" vertical="center" indent="1" justifyLastLine="1"/>
    </xf>
    <xf numFmtId="1" fontId="1" fillId="45" borderId="45" xfId="23" applyNumberFormat="1" applyFont="1" applyFill="1" applyBorder="1" applyAlignment="1">
      <alignment horizontal="center" vertical="center"/>
    </xf>
    <xf numFmtId="0" fontId="33" fillId="45" borderId="8" xfId="0" applyFont="1" applyFill="1" applyBorder="1" applyAlignment="1">
      <alignment horizontal="center"/>
    </xf>
    <xf numFmtId="0" fontId="33" fillId="45" borderId="8" xfId="0" quotePrefix="1" applyFont="1" applyFill="1" applyBorder="1" applyAlignment="1">
      <alignment horizontal="center"/>
    </xf>
    <xf numFmtId="4" fontId="33" fillId="45" borderId="8" xfId="0" applyNumberFormat="1" applyFont="1" applyFill="1" applyBorder="1" applyAlignment="1"/>
    <xf numFmtId="2" fontId="33" fillId="45" borderId="8" xfId="0" applyNumberFormat="1" applyFont="1" applyFill="1" applyBorder="1" applyAlignment="1">
      <alignment horizontal="right"/>
    </xf>
    <xf numFmtId="4" fontId="33" fillId="45" borderId="8" xfId="0" applyNumberFormat="1" applyFont="1" applyFill="1" applyBorder="1" applyAlignment="1">
      <alignment horizontal="right"/>
    </xf>
    <xf numFmtId="0" fontId="33" fillId="45" borderId="8" xfId="0" applyFont="1" applyFill="1" applyBorder="1"/>
    <xf numFmtId="164" fontId="1" fillId="45" borderId="8" xfId="49" quotePrefix="1" applyNumberFormat="1" applyFont="1" applyFill="1" applyBorder="1" applyAlignment="1">
      <alignment horizontal="center" vertical="center" justifyLastLine="1"/>
    </xf>
    <xf numFmtId="0" fontId="33" fillId="45" borderId="8" xfId="0" applyFont="1" applyFill="1" applyBorder="1" applyAlignment="1">
      <alignment horizontal="right"/>
    </xf>
    <xf numFmtId="0" fontId="2" fillId="45" borderId="63" xfId="49" quotePrefix="1" applyFont="1" applyFill="1" applyBorder="1">
      <alignment horizontal="left" vertical="center" indent="1" justifyLastLine="1"/>
    </xf>
    <xf numFmtId="0" fontId="33" fillId="45" borderId="60" xfId="0" quotePrefix="1" applyFont="1" applyFill="1" applyBorder="1" applyAlignment="1">
      <alignment horizontal="center"/>
    </xf>
    <xf numFmtId="0" fontId="33" fillId="45" borderId="60" xfId="0" applyFont="1" applyFill="1" applyBorder="1" applyAlignment="1">
      <alignment horizontal="center"/>
    </xf>
    <xf numFmtId="4" fontId="33" fillId="45" borderId="60" xfId="0" applyNumberFormat="1" applyFont="1" applyFill="1" applyBorder="1" applyAlignment="1"/>
    <xf numFmtId="4" fontId="33" fillId="45" borderId="60" xfId="0" applyNumberFormat="1" applyFont="1" applyFill="1" applyBorder="1" applyAlignment="1">
      <alignment horizontal="right"/>
    </xf>
    <xf numFmtId="0" fontId="2" fillId="45" borderId="8" xfId="49" quotePrefix="1" applyFont="1" applyFill="1" applyBorder="1">
      <alignment horizontal="left" vertical="center" indent="1" justifyLastLine="1"/>
    </xf>
    <xf numFmtId="164" fontId="1" fillId="46" borderId="8" xfId="49" quotePrefix="1" applyNumberFormat="1" applyFont="1" applyFill="1" applyBorder="1" applyAlignment="1">
      <alignment horizontal="center" vertical="center" justifyLastLine="1"/>
    </xf>
    <xf numFmtId="0" fontId="1" fillId="46" borderId="8" xfId="49" quotePrefix="1" applyFont="1" applyFill="1" applyBorder="1">
      <alignment horizontal="left" vertical="center" indent="1" justifyLastLine="1"/>
    </xf>
    <xf numFmtId="49" fontId="2" fillId="46" borderId="8" xfId="57" applyNumberFormat="1" applyFont="1" applyFill="1" applyBorder="1" applyAlignment="1">
      <alignment horizontal="center" vertical="center"/>
    </xf>
    <xf numFmtId="49" fontId="1" fillId="46" borderId="8" xfId="23" applyNumberFormat="1" applyFont="1" applyFill="1" applyBorder="1" applyAlignment="1">
      <alignment horizontal="center" vertical="center"/>
    </xf>
    <xf numFmtId="4" fontId="1" fillId="46" borderId="8" xfId="23" applyNumberFormat="1" applyFont="1" applyFill="1" applyBorder="1">
      <alignment vertical="center"/>
    </xf>
    <xf numFmtId="4" fontId="45" fillId="46" borderId="8" xfId="0" applyNumberFormat="1" applyFont="1" applyFill="1" applyBorder="1"/>
    <xf numFmtId="49" fontId="2" fillId="53" borderId="45" xfId="57" applyNumberFormat="1" applyFont="1" applyFill="1" applyBorder="1" applyAlignment="1">
      <alignment horizontal="center" vertical="center"/>
    </xf>
    <xf numFmtId="164" fontId="1" fillId="53" borderId="8" xfId="49" quotePrefix="1" applyNumberFormat="1" applyFont="1" applyFill="1" applyBorder="1" applyAlignment="1">
      <alignment horizontal="center" vertical="center" justifyLastLine="1"/>
    </xf>
    <xf numFmtId="0" fontId="1" fillId="53" borderId="8" xfId="49" quotePrefix="1" applyFont="1" applyFill="1" applyBorder="1">
      <alignment horizontal="left" vertical="center" indent="1" justifyLastLine="1"/>
    </xf>
    <xf numFmtId="49" fontId="2" fillId="53" borderId="8" xfId="57" applyNumberFormat="1" applyFont="1" applyFill="1" applyBorder="1" applyAlignment="1">
      <alignment horizontal="center" vertical="center"/>
    </xf>
    <xf numFmtId="49" fontId="1" fillId="53" borderId="8" xfId="23" applyNumberFormat="1" applyFont="1" applyFill="1" applyBorder="1" applyAlignment="1">
      <alignment horizontal="center" vertical="center"/>
    </xf>
    <xf numFmtId="4" fontId="1" fillId="53" borderId="8" xfId="23" applyNumberFormat="1" applyFont="1" applyFill="1" applyBorder="1">
      <alignment vertical="center"/>
    </xf>
    <xf numFmtId="4" fontId="45" fillId="53" borderId="8" xfId="0" applyNumberFormat="1" applyFont="1" applyFill="1" applyBorder="1"/>
    <xf numFmtId="49" fontId="32" fillId="0" borderId="45" xfId="57" applyNumberFormat="1" applyFont="1" applyFill="1" applyBorder="1" applyAlignment="1">
      <alignment horizontal="center" vertical="center"/>
    </xf>
    <xf numFmtId="49" fontId="32" fillId="0" borderId="45" xfId="23" applyNumberFormat="1" applyFont="1" applyFill="1" applyBorder="1" applyAlignment="1">
      <alignment horizontal="center" vertical="center"/>
    </xf>
    <xf numFmtId="4" fontId="32" fillId="0" borderId="45" xfId="23" applyNumberFormat="1" applyFont="1" applyFill="1" applyBorder="1">
      <alignment vertical="center"/>
    </xf>
    <xf numFmtId="0" fontId="32" fillId="0" borderId="45" xfId="49" quotePrefix="1" applyNumberFormat="1" applyFont="1" applyFill="1" applyBorder="1" applyAlignment="1">
      <alignment horizontal="center" vertical="center" justifyLastLine="1"/>
    </xf>
    <xf numFmtId="164" fontId="32" fillId="0" borderId="8" xfId="49" quotePrefix="1" applyNumberFormat="1" applyFont="1" applyFill="1" applyBorder="1" applyAlignment="1">
      <alignment horizontal="center" vertical="center" justifyLastLine="1"/>
    </xf>
    <xf numFmtId="0" fontId="32" fillId="0" borderId="8" xfId="49" quotePrefix="1" applyFont="1" applyFill="1" applyBorder="1">
      <alignment horizontal="left" vertical="center" indent="1" justifyLastLine="1"/>
    </xf>
    <xf numFmtId="49" fontId="32" fillId="0" borderId="8" xfId="57" applyNumberFormat="1" applyFont="1" applyFill="1" applyBorder="1" applyAlignment="1">
      <alignment horizontal="center" vertical="center"/>
    </xf>
    <xf numFmtId="49" fontId="32" fillId="0" borderId="8" xfId="23" applyNumberFormat="1" applyFont="1" applyFill="1" applyBorder="1" applyAlignment="1">
      <alignment horizontal="center" vertical="center"/>
    </xf>
    <xf numFmtId="4" fontId="32" fillId="0" borderId="8" xfId="23" applyNumberFormat="1" applyFont="1" applyFill="1" applyBorder="1">
      <alignment vertical="center"/>
    </xf>
    <xf numFmtId="4" fontId="32" fillId="0" borderId="8" xfId="0" applyNumberFormat="1" applyFont="1" applyBorder="1"/>
    <xf numFmtId="0" fontId="1" fillId="45" borderId="61" xfId="49" quotePrefix="1" applyFont="1" applyFill="1" applyBorder="1" applyAlignment="1">
      <alignment horizontal="center" vertical="center" justifyLastLine="1"/>
    </xf>
    <xf numFmtId="0" fontId="1" fillId="45" borderId="61" xfId="49" quotePrefix="1" applyFont="1" applyFill="1" applyBorder="1">
      <alignment horizontal="left" vertical="center" indent="1" justifyLastLine="1"/>
    </xf>
    <xf numFmtId="4" fontId="1" fillId="45" borderId="61" xfId="49" quotePrefix="1" applyNumberFormat="1" applyFont="1" applyFill="1" applyBorder="1" applyAlignment="1">
      <alignment vertical="center" justifyLastLine="1"/>
    </xf>
    <xf numFmtId="0" fontId="19" fillId="0" borderId="8" xfId="0" applyFont="1" applyFill="1" applyBorder="1" applyAlignment="1">
      <alignment horizontal="center"/>
    </xf>
    <xf numFmtId="0" fontId="19" fillId="0" borderId="60" xfId="0" quotePrefix="1" applyFont="1" applyFill="1" applyBorder="1" applyAlignment="1">
      <alignment horizontal="center"/>
    </xf>
    <xf numFmtId="4" fontId="19" fillId="0" borderId="8" xfId="0" applyNumberFormat="1" applyFont="1" applyFill="1" applyBorder="1" applyAlignment="1"/>
    <xf numFmtId="4" fontId="2" fillId="45" borderId="18" xfId="57" applyFont="1" applyFill="1" applyBorder="1" applyAlignment="1">
      <alignment horizontal="right" vertical="center"/>
    </xf>
    <xf numFmtId="4" fontId="15" fillId="0" borderId="18" xfId="57" applyFont="1" applyFill="1" applyBorder="1" applyAlignment="1">
      <alignment horizontal="right" vertical="center"/>
    </xf>
    <xf numFmtId="4" fontId="15" fillId="0" borderId="9" xfId="23" applyFont="1" applyFill="1" applyBorder="1" applyAlignment="1">
      <alignment horizontal="right" vertical="center"/>
    </xf>
    <xf numFmtId="4" fontId="2" fillId="45" borderId="7" xfId="57" applyFont="1" applyFill="1" applyBorder="1" applyAlignment="1">
      <alignment horizontal="right" vertical="center"/>
    </xf>
    <xf numFmtId="4" fontId="15" fillId="0" borderId="19" xfId="23" applyFont="1" applyFill="1" applyBorder="1">
      <alignment vertical="center"/>
    </xf>
    <xf numFmtId="0" fontId="32" fillId="54" borderId="45" xfId="49" quotePrefix="1" applyFont="1" applyFill="1" applyBorder="1" applyAlignment="1">
      <alignment horizontal="center" vertical="center" justifyLastLine="1"/>
    </xf>
    <xf numFmtId="0" fontId="32" fillId="54" borderId="45" xfId="49" quotePrefix="1" applyFont="1" applyFill="1" applyBorder="1">
      <alignment horizontal="left" vertical="center" indent="1" justifyLastLine="1"/>
    </xf>
    <xf numFmtId="49" fontId="1" fillId="54" borderId="45" xfId="57" applyNumberFormat="1" applyFont="1" applyFill="1" applyBorder="1" applyAlignment="1">
      <alignment horizontal="center" vertical="center"/>
    </xf>
    <xf numFmtId="4" fontId="32" fillId="54" borderId="45" xfId="57" applyNumberFormat="1" applyFont="1" applyFill="1" applyBorder="1">
      <alignment horizontal="right" vertical="center"/>
    </xf>
    <xf numFmtId="0" fontId="1" fillId="50" borderId="18" xfId="49" quotePrefix="1" applyFont="1" applyFill="1" applyBorder="1" applyAlignment="1">
      <alignment horizontal="center" vertical="center" justifyLastLine="1"/>
    </xf>
    <xf numFmtId="0" fontId="1" fillId="50" borderId="18" xfId="49" quotePrefix="1" applyFont="1" applyFill="1" applyBorder="1">
      <alignment horizontal="left" vertical="center" indent="1" justifyLastLine="1"/>
    </xf>
    <xf numFmtId="1" fontId="1" fillId="50" borderId="18" xfId="57" applyNumberFormat="1" applyFont="1" applyFill="1" applyBorder="1" applyAlignment="1">
      <alignment horizontal="center" vertical="center"/>
    </xf>
    <xf numFmtId="4" fontId="1" fillId="50" borderId="18" xfId="57" applyFont="1" applyFill="1" applyBorder="1">
      <alignment horizontal="right" vertical="center"/>
    </xf>
    <xf numFmtId="0" fontId="2" fillId="46" borderId="1" xfId="49" quotePrefix="1" applyFont="1" applyFill="1" applyAlignment="1">
      <alignment horizontal="center" vertical="center" justifyLastLine="1"/>
    </xf>
    <xf numFmtId="0" fontId="2" fillId="46" borderId="1" xfId="49" quotePrefix="1" applyFont="1" applyFill="1">
      <alignment horizontal="left" vertical="center" indent="1" justifyLastLine="1"/>
    </xf>
    <xf numFmtId="49" fontId="2" fillId="46" borderId="1" xfId="23" applyNumberFormat="1" applyFont="1" applyFill="1" applyAlignment="1">
      <alignment horizontal="center" vertical="center"/>
    </xf>
    <xf numFmtId="4" fontId="2" fillId="46" borderId="1" xfId="23" applyFont="1" applyFill="1" applyAlignment="1">
      <alignment horizontal="right" vertical="center"/>
    </xf>
    <xf numFmtId="4" fontId="2" fillId="46" borderId="1" xfId="57" applyFont="1" applyFill="1">
      <alignment horizontal="right" vertical="center"/>
    </xf>
    <xf numFmtId="4" fontId="16" fillId="46" borderId="18" xfId="23" applyNumberFormat="1" applyFont="1" applyFill="1" applyBorder="1" applyAlignment="1">
      <alignment horizontal="right" vertical="center"/>
    </xf>
    <xf numFmtId="0" fontId="1" fillId="0" borderId="1" xfId="49" quotePrefix="1" applyNumberFormat="1" applyFont="1" applyFill="1" applyAlignment="1">
      <alignment horizontal="center" vertical="center" justifyLastLine="1"/>
    </xf>
    <xf numFmtId="0" fontId="1" fillId="0" borderId="1" xfId="49" quotePrefix="1" applyFont="1" applyFill="1">
      <alignment horizontal="left" vertical="center" indent="1" justifyLastLine="1"/>
    </xf>
    <xf numFmtId="4" fontId="1" fillId="0" borderId="1" xfId="23" applyFont="1" applyFill="1">
      <alignment vertical="center"/>
    </xf>
    <xf numFmtId="49" fontId="16" fillId="46" borderId="10" xfId="23" applyNumberFormat="1" applyFont="1" applyFill="1" applyBorder="1" applyAlignment="1">
      <alignment horizontal="center" vertical="center"/>
    </xf>
    <xf numFmtId="164" fontId="15" fillId="44" borderId="7" xfId="47" quotePrefix="1" applyNumberFormat="1" applyFont="1" applyFill="1" applyBorder="1" applyAlignment="1">
      <alignment horizontal="center" vertical="center" justifyLastLine="1"/>
    </xf>
    <xf numFmtId="0" fontId="15" fillId="44" borderId="7" xfId="47" quotePrefix="1" applyFont="1" applyFill="1" applyBorder="1">
      <alignment horizontal="left" vertical="center" indent="1" justifyLastLine="1"/>
    </xf>
    <xf numFmtId="49" fontId="15" fillId="44" borderId="7" xfId="23" applyNumberFormat="1" applyFont="1" applyFill="1" applyBorder="1" applyAlignment="1">
      <alignment horizontal="center" vertical="center"/>
    </xf>
    <xf numFmtId="164" fontId="16" fillId="48" borderId="65" xfId="45" quotePrefix="1" applyNumberFormat="1" applyFont="1" applyFill="1" applyBorder="1" applyAlignment="1">
      <alignment vertical="center"/>
    </xf>
    <xf numFmtId="164" fontId="16" fillId="48" borderId="66" xfId="45" quotePrefix="1" applyNumberFormat="1" applyFont="1" applyFill="1" applyBorder="1" applyAlignment="1">
      <alignment vertical="center"/>
    </xf>
    <xf numFmtId="164" fontId="16" fillId="48" borderId="67" xfId="45" quotePrefix="1" applyNumberFormat="1" applyFont="1" applyFill="1" applyBorder="1" applyAlignment="1">
      <alignment vertical="center"/>
    </xf>
    <xf numFmtId="4" fontId="16" fillId="46" borderId="10" xfId="23" applyFont="1" applyFill="1" applyBorder="1" applyAlignment="1">
      <alignment horizontal="right" vertical="center"/>
    </xf>
    <xf numFmtId="4" fontId="15" fillId="44" borderId="7" xfId="23" applyFont="1" applyFill="1" applyBorder="1" applyAlignment="1">
      <alignment horizontal="right" vertical="center"/>
    </xf>
    <xf numFmtId="4" fontId="16" fillId="46" borderId="10" xfId="23" applyNumberFormat="1" applyFont="1" applyFill="1" applyBorder="1">
      <alignment vertical="center"/>
    </xf>
    <xf numFmtId="4" fontId="16" fillId="48" borderId="19" xfId="45" quotePrefix="1" applyNumberFormat="1" applyFont="1" applyFill="1" applyBorder="1" applyAlignment="1">
      <alignment vertical="center"/>
    </xf>
    <xf numFmtId="0" fontId="32" fillId="0" borderId="0" xfId="0" applyFont="1" applyAlignment="1">
      <alignment horizontal="right"/>
    </xf>
    <xf numFmtId="0" fontId="46" fillId="0" borderId="0" xfId="0" applyFont="1"/>
    <xf numFmtId="4" fontId="32" fillId="0" borderId="0" xfId="0" applyNumberFormat="1" applyFont="1" applyBorder="1"/>
    <xf numFmtId="4" fontId="1" fillId="0" borderId="58" xfId="23" applyNumberFormat="1" applyFont="1" applyFill="1" applyBorder="1">
      <alignment vertical="center"/>
    </xf>
    <xf numFmtId="0" fontId="27" fillId="45" borderId="45" xfId="49" quotePrefix="1" applyFont="1" applyFill="1" applyBorder="1" applyAlignment="1">
      <alignment horizontal="center" vertical="center" justifyLastLine="1"/>
    </xf>
    <xf numFmtId="0" fontId="27" fillId="45" borderId="45" xfId="49" quotePrefix="1" applyFont="1" applyFill="1" applyBorder="1">
      <alignment horizontal="left" vertical="center" indent="1" justifyLastLine="1"/>
    </xf>
    <xf numFmtId="4" fontId="32" fillId="45" borderId="48" xfId="57" applyNumberFormat="1" applyFont="1" applyFill="1" applyBorder="1">
      <alignment horizontal="right" vertical="center"/>
    </xf>
    <xf numFmtId="4" fontId="32" fillId="45" borderId="48" xfId="57" applyFont="1" applyFill="1" applyBorder="1">
      <alignment horizontal="right" vertical="center"/>
    </xf>
    <xf numFmtId="0" fontId="27" fillId="0" borderId="53" xfId="49" quotePrefix="1" applyFont="1" applyFill="1" applyBorder="1">
      <alignment horizontal="left" vertical="center" indent="1" justifyLastLine="1"/>
    </xf>
    <xf numFmtId="0" fontId="32" fillId="0" borderId="34" xfId="49" quotePrefix="1" applyFont="1" applyFill="1" applyBorder="1">
      <alignment horizontal="left" vertical="center" indent="1" justifyLastLine="1"/>
    </xf>
    <xf numFmtId="4" fontId="32" fillId="0" borderId="34" xfId="57" applyNumberFormat="1" applyFont="1" applyFill="1" applyBorder="1">
      <alignment horizontal="right" vertical="center"/>
    </xf>
    <xf numFmtId="49" fontId="1" fillId="0" borderId="34" xfId="57" applyNumberFormat="1" applyFont="1" applyFill="1" applyBorder="1" applyAlignment="1">
      <alignment horizontal="center" vertical="center"/>
    </xf>
    <xf numFmtId="4" fontId="19" fillId="52" borderId="10" xfId="23" applyNumberFormat="1" applyFont="1" applyFill="1" applyBorder="1" applyAlignment="1">
      <alignment horizontal="center" vertical="center"/>
    </xf>
    <xf numFmtId="4" fontId="19" fillId="52" borderId="10" xfId="23" applyNumberFormat="1" applyFont="1" applyFill="1" applyBorder="1" applyAlignment="1">
      <alignment horizontal="left" vertical="center"/>
    </xf>
    <xf numFmtId="4" fontId="19" fillId="52" borderId="10" xfId="23" applyNumberFormat="1" applyFont="1" applyFill="1" applyBorder="1">
      <alignment vertical="center"/>
    </xf>
    <xf numFmtId="164" fontId="15" fillId="0" borderId="19" xfId="49" quotePrefix="1" applyNumberFormat="1" applyFont="1" applyFill="1" applyBorder="1" applyAlignment="1">
      <alignment horizontal="center" vertical="center" justifyLastLine="1"/>
    </xf>
    <xf numFmtId="0" fontId="15" fillId="0" borderId="19" xfId="49" quotePrefix="1" applyFont="1" applyFill="1" applyBorder="1">
      <alignment horizontal="left" vertical="center" indent="1" justifyLastLine="1"/>
    </xf>
    <xf numFmtId="49" fontId="15" fillId="0" borderId="19" xfId="57" applyNumberFormat="1" applyFont="1" applyFill="1" applyBorder="1" applyAlignment="1">
      <alignment horizontal="center" vertical="center"/>
    </xf>
    <xf numFmtId="49" fontId="15" fillId="0" borderId="19" xfId="23" applyNumberFormat="1" applyFont="1" applyFill="1" applyBorder="1" applyAlignment="1">
      <alignment horizontal="center" vertical="center"/>
    </xf>
    <xf numFmtId="4" fontId="19" fillId="0" borderId="19" xfId="23" applyNumberFormat="1" applyFont="1" applyFill="1" applyBorder="1">
      <alignment vertical="center"/>
    </xf>
    <xf numFmtId="0" fontId="1" fillId="0" borderId="19" xfId="49" quotePrefix="1" applyFont="1" applyFill="1" applyBorder="1" applyAlignment="1">
      <alignment horizontal="center" vertical="center" wrapText="1" justifyLastLine="1"/>
    </xf>
    <xf numFmtId="0" fontId="1" fillId="0" borderId="19" xfId="49" applyFont="1" applyFill="1" applyBorder="1" applyAlignment="1">
      <alignment horizontal="left" vertical="center" wrapText="1" justifyLastLine="1"/>
    </xf>
    <xf numFmtId="49" fontId="1" fillId="0" borderId="19" xfId="57" applyNumberFormat="1" applyFont="1" applyFill="1" applyBorder="1" applyAlignment="1">
      <alignment horizontal="center" vertical="center"/>
    </xf>
    <xf numFmtId="4" fontId="1" fillId="0" borderId="19" xfId="57" applyNumberFormat="1" applyFont="1" applyFill="1" applyBorder="1">
      <alignment horizontal="right" vertical="center"/>
    </xf>
    <xf numFmtId="4" fontId="1" fillId="0" borderId="19" xfId="57" applyFont="1" applyFill="1" applyBorder="1">
      <alignment horizontal="right" vertical="center"/>
    </xf>
    <xf numFmtId="4" fontId="33" fillId="0" borderId="19" xfId="57" applyNumberFormat="1" applyFont="1" applyFill="1" applyBorder="1">
      <alignment horizontal="right" vertical="center"/>
    </xf>
    <xf numFmtId="0" fontId="16" fillId="55" borderId="55" xfId="27" applyNumberFormat="1" applyFont="1" applyFill="1" applyBorder="1" applyAlignment="1">
      <alignment horizontal="center" vertical="center" wrapText="1"/>
    </xf>
    <xf numFmtId="4" fontId="2" fillId="0" borderId="18" xfId="49" quotePrefix="1" applyNumberFormat="1" applyFill="1" applyBorder="1" applyAlignment="1">
      <alignment horizontal="right" vertical="center" justifyLastLine="1"/>
    </xf>
    <xf numFmtId="0" fontId="1" fillId="0" borderId="34" xfId="49" applyFont="1" applyFill="1" applyBorder="1" applyAlignment="1">
      <alignment horizontal="left" vertical="center" indent="1" justifyLastLine="1"/>
    </xf>
    <xf numFmtId="49" fontId="19" fillId="52" borderId="34" xfId="23" applyNumberFormat="1" applyFont="1" applyFill="1" applyBorder="1" applyAlignment="1">
      <alignment horizontal="center" vertical="center"/>
    </xf>
    <xf numFmtId="0" fontId="15" fillId="0" borderId="18" xfId="49" applyFont="1" applyFill="1" applyBorder="1">
      <alignment horizontal="left" vertical="center" indent="1" justifyLastLine="1"/>
    </xf>
    <xf numFmtId="4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49" fontId="1" fillId="0" borderId="59" xfId="49" applyNumberFormat="1" applyFont="1" applyFill="1" applyBorder="1" applyAlignment="1">
      <alignment horizontal="center" vertical="center" justifyLastLine="1"/>
    </xf>
    <xf numFmtId="0" fontId="19" fillId="0" borderId="58" xfId="0" applyNumberFormat="1" applyFont="1" applyBorder="1" applyAlignment="1">
      <alignment horizontal="center"/>
    </xf>
    <xf numFmtId="4" fontId="1" fillId="45" borderId="18" xfId="57" applyFont="1" applyFill="1" applyBorder="1">
      <alignment horizontal="right" vertical="center"/>
    </xf>
    <xf numFmtId="0" fontId="15" fillId="46" borderId="18" xfId="23" applyNumberFormat="1" applyFont="1" applyFill="1" applyBorder="1" applyAlignment="1">
      <alignment horizontal="center" vertical="center"/>
    </xf>
    <xf numFmtId="0" fontId="15" fillId="0" borderId="7" xfId="49" quotePrefix="1" applyFont="1" applyFill="1" applyBorder="1" applyAlignment="1">
      <alignment horizontal="center" vertical="center" justifyLastLine="1"/>
    </xf>
    <xf numFmtId="0" fontId="2" fillId="0" borderId="68" xfId="49" quotePrefix="1" applyFill="1" applyBorder="1" applyAlignment="1">
      <alignment horizontal="center" vertical="center" justifyLastLine="1"/>
    </xf>
    <xf numFmtId="164" fontId="16" fillId="48" borderId="19" xfId="45" quotePrefix="1" applyNumberFormat="1" applyFont="1" applyFill="1" applyBorder="1" applyAlignment="1">
      <alignment vertical="center" justifyLastLine="1"/>
    </xf>
    <xf numFmtId="164" fontId="16" fillId="48" borderId="69" xfId="45" quotePrefix="1" applyNumberFormat="1" applyFont="1" applyFill="1" applyBorder="1" applyAlignment="1">
      <alignment vertical="center" justifyLastLine="1"/>
    </xf>
    <xf numFmtId="0" fontId="17" fillId="48" borderId="45" xfId="0" applyFont="1" applyFill="1" applyBorder="1" applyAlignment="1">
      <alignment horizontal="center"/>
    </xf>
    <xf numFmtId="0" fontId="17" fillId="48" borderId="45" xfId="0" applyFont="1" applyFill="1" applyBorder="1"/>
    <xf numFmtId="0" fontId="16" fillId="48" borderId="45" xfId="27" applyNumberFormat="1" applyFont="1" applyFill="1" applyBorder="1" applyAlignment="1">
      <alignment horizontal="center" vertical="center" wrapText="1"/>
    </xf>
    <xf numFmtId="0" fontId="34" fillId="48" borderId="45" xfId="27" quotePrefix="1" applyNumberFormat="1" applyFont="1" applyFill="1" applyBorder="1" applyAlignment="1">
      <alignment horizontal="center" vertical="center" wrapText="1"/>
    </xf>
    <xf numFmtId="164" fontId="16" fillId="48" borderId="45" xfId="45" quotePrefix="1" applyNumberFormat="1" applyFont="1" applyFill="1" applyBorder="1" applyAlignment="1">
      <alignment horizontal="center" vertical="center" justifyLastLine="1"/>
    </xf>
    <xf numFmtId="0" fontId="16" fillId="48" borderId="45" xfId="45" quotePrefix="1" applyFont="1" applyFill="1" applyBorder="1">
      <alignment horizontal="left" vertical="center" indent="1" justifyLastLine="1"/>
    </xf>
    <xf numFmtId="49" fontId="16" fillId="48" borderId="45" xfId="23" applyNumberFormat="1" applyFont="1" applyFill="1" applyBorder="1" applyAlignment="1">
      <alignment horizontal="center" vertical="center"/>
    </xf>
    <xf numFmtId="164" fontId="15" fillId="44" borderId="45" xfId="47" quotePrefix="1" applyNumberFormat="1" applyFont="1" applyFill="1" applyBorder="1" applyAlignment="1">
      <alignment horizontal="center" vertical="center" justifyLastLine="1"/>
    </xf>
    <xf numFmtId="0" fontId="15" fillId="44" borderId="45" xfId="47" quotePrefix="1" applyFont="1" applyFill="1" applyBorder="1">
      <alignment horizontal="left" vertical="center" indent="1" justifyLastLine="1"/>
    </xf>
    <xf numFmtId="49" fontId="15" fillId="44" borderId="45" xfId="23" applyNumberFormat="1" applyFont="1" applyFill="1" applyBorder="1" applyAlignment="1">
      <alignment horizontal="center" vertical="center"/>
    </xf>
    <xf numFmtId="4" fontId="15" fillId="44" borderId="45" xfId="23" applyFont="1" applyFill="1" applyBorder="1">
      <alignment vertical="center"/>
    </xf>
    <xf numFmtId="49" fontId="2" fillId="0" borderId="45" xfId="23" applyNumberFormat="1" applyFont="1" applyFill="1" applyBorder="1" applyAlignment="1">
      <alignment horizontal="center" vertical="center"/>
    </xf>
    <xf numFmtId="4" fontId="2" fillId="0" borderId="45" xfId="57" applyFont="1" applyFill="1" applyBorder="1">
      <alignment horizontal="right" vertical="center"/>
    </xf>
    <xf numFmtId="0" fontId="15" fillId="44" borderId="45" xfId="47" quotePrefix="1" applyFont="1" applyFill="1" applyBorder="1" applyAlignment="1">
      <alignment vertical="center" justifyLastLine="1"/>
    </xf>
    <xf numFmtId="4" fontId="19" fillId="50" borderId="1" xfId="23" applyNumberFormat="1" applyFont="1" applyFill="1" applyBorder="1">
      <alignment vertical="center"/>
    </xf>
    <xf numFmtId="4" fontId="33" fillId="50" borderId="1" xfId="23" applyNumberFormat="1" applyFont="1" applyFill="1" applyBorder="1" applyAlignment="1">
      <alignment horizontal="center" vertical="center"/>
    </xf>
    <xf numFmtId="4" fontId="33" fillId="50" borderId="1" xfId="23" applyNumberFormat="1" applyFont="1" applyFill="1" applyBorder="1">
      <alignment vertical="center"/>
    </xf>
    <xf numFmtId="4" fontId="33" fillId="45" borderId="1" xfId="23" applyNumberFormat="1" applyFont="1" applyFill="1" applyBorder="1">
      <alignment vertical="center"/>
    </xf>
    <xf numFmtId="4" fontId="1" fillId="0" borderId="1" xfId="23" applyNumberFormat="1" applyFont="1" applyFill="1" applyBorder="1">
      <alignment vertical="center"/>
    </xf>
    <xf numFmtId="4" fontId="1" fillId="0" borderId="1" xfId="23" applyFont="1" applyFill="1" applyBorder="1">
      <alignment vertical="center"/>
    </xf>
    <xf numFmtId="4" fontId="15" fillId="52" borderId="34" xfId="23" applyNumberFormat="1" applyFont="1" applyFill="1" applyBorder="1" applyAlignment="1">
      <alignment horizontal="left" vertical="center"/>
    </xf>
    <xf numFmtId="49" fontId="1" fillId="50" borderId="77" xfId="23" applyNumberFormat="1" applyFont="1" applyFill="1" applyBorder="1" applyAlignment="1">
      <alignment horizontal="center" vertical="center"/>
    </xf>
    <xf numFmtId="0" fontId="3" fillId="52" borderId="63" xfId="47" quotePrefix="1" applyFont="1" applyFill="1" applyBorder="1" applyAlignment="1">
      <alignment horizontal="center" vertical="center" justifyLastLine="1"/>
    </xf>
    <xf numFmtId="4" fontId="3" fillId="52" borderId="63" xfId="47" quotePrefix="1" applyNumberFormat="1" applyFont="1" applyFill="1" applyBorder="1" applyAlignment="1">
      <alignment vertical="center" justifyLastLine="1"/>
    </xf>
    <xf numFmtId="1" fontId="1" fillId="50" borderId="77" xfId="49" quotePrefix="1" applyNumberFormat="1" applyFont="1" applyFill="1" applyBorder="1" applyAlignment="1">
      <alignment horizontal="center" vertical="center" justifyLastLine="1"/>
    </xf>
    <xf numFmtId="4" fontId="40" fillId="0" borderId="77" xfId="0" applyNumberFormat="1" applyFont="1" applyBorder="1"/>
    <xf numFmtId="4" fontId="33" fillId="0" borderId="77" xfId="0" applyNumberFormat="1" applyFont="1" applyBorder="1"/>
    <xf numFmtId="4" fontId="1" fillId="50" borderId="77" xfId="49" quotePrefix="1" applyNumberFormat="1" applyFont="1" applyFill="1" applyBorder="1" applyAlignment="1">
      <alignment vertical="center" justifyLastLine="1"/>
    </xf>
    <xf numFmtId="0" fontId="1" fillId="50" borderId="77" xfId="49" quotePrefix="1" applyFont="1" applyFill="1" applyBorder="1">
      <alignment horizontal="left" vertical="center" indent="1" justifyLastLine="1"/>
    </xf>
    <xf numFmtId="4" fontId="16" fillId="48" borderId="45" xfId="23" applyNumberFormat="1" applyFont="1" applyFill="1" applyBorder="1">
      <alignment vertical="center"/>
    </xf>
    <xf numFmtId="49" fontId="44" fillId="46" borderId="45" xfId="23" applyNumberFormat="1" applyFont="1" applyFill="1" applyBorder="1" applyAlignment="1">
      <alignment horizontal="center" vertical="center"/>
    </xf>
    <xf numFmtId="4" fontId="44" fillId="46" borderId="45" xfId="23" applyNumberFormat="1" applyFont="1" applyFill="1" applyBorder="1">
      <alignment vertical="center"/>
    </xf>
    <xf numFmtId="4" fontId="18" fillId="48" borderId="45" xfId="23" applyNumberFormat="1" applyFont="1" applyFill="1" applyBorder="1">
      <alignment vertical="center"/>
    </xf>
    <xf numFmtId="4" fontId="3" fillId="52" borderId="45" xfId="47" quotePrefix="1" applyNumberFormat="1" applyFont="1" applyFill="1" applyBorder="1" applyAlignment="1">
      <alignment vertical="center" justifyLastLine="1"/>
    </xf>
    <xf numFmtId="0" fontId="3" fillId="52" borderId="63" xfId="47" quotePrefix="1" applyFont="1" applyFill="1" applyBorder="1">
      <alignment horizontal="left" vertical="center" indent="1" justifyLastLine="1"/>
    </xf>
    <xf numFmtId="0" fontId="1" fillId="50" borderId="77" xfId="49" quotePrefix="1" applyFont="1" applyFill="1" applyBorder="1" applyAlignment="1">
      <alignment horizontal="center" vertical="center" justifyLastLine="1"/>
    </xf>
    <xf numFmtId="0" fontId="0" fillId="0" borderId="0" xfId="0"/>
    <xf numFmtId="3" fontId="16" fillId="48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2" fontId="21" fillId="0" borderId="32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vertical="center"/>
    </xf>
    <xf numFmtId="2" fontId="39" fillId="0" borderId="21" xfId="0" applyNumberFormat="1" applyFont="1" applyBorder="1" applyAlignment="1">
      <alignment horizontal="left" vertical="center" wrapText="1"/>
    </xf>
    <xf numFmtId="3" fontId="39" fillId="0" borderId="32" xfId="0" applyNumberFormat="1" applyFont="1" applyBorder="1" applyAlignment="1">
      <alignment vertical="center"/>
    </xf>
    <xf numFmtId="164" fontId="15" fillId="50" borderId="45" xfId="49" quotePrefix="1" applyNumberFormat="1" applyFont="1" applyFill="1" applyBorder="1" applyAlignment="1">
      <alignment horizontal="center" vertical="center" justifyLastLine="1"/>
    </xf>
    <xf numFmtId="49" fontId="1" fillId="50" borderId="45" xfId="23" applyNumberFormat="1" applyFont="1" applyFill="1" applyBorder="1" applyAlignment="1">
      <alignment horizontal="center" vertical="center"/>
    </xf>
    <xf numFmtId="164" fontId="1" fillId="50" borderId="45" xfId="49" quotePrefix="1" applyNumberFormat="1" applyFont="1" applyFill="1" applyBorder="1" applyAlignment="1">
      <alignment horizontal="center" vertical="center" justifyLastLine="1"/>
    </xf>
    <xf numFmtId="0" fontId="1" fillId="50" borderId="45" xfId="49" quotePrefix="1" applyFont="1" applyFill="1" applyBorder="1">
      <alignment horizontal="left" vertical="center" indent="1" justifyLastLine="1"/>
    </xf>
    <xf numFmtId="0" fontId="1" fillId="50" borderId="45" xfId="49" quotePrefix="1" applyFont="1" applyFill="1" applyBorder="1" applyAlignment="1">
      <alignment horizontal="center" vertical="center" justifyLastLine="1"/>
    </xf>
    <xf numFmtId="0" fontId="27" fillId="50" borderId="45" xfId="49" quotePrefix="1" applyFont="1" applyFill="1" applyBorder="1" applyAlignment="1">
      <alignment horizontal="center" vertical="center" justifyLastLine="1"/>
    </xf>
    <xf numFmtId="0" fontId="27" fillId="50" borderId="45" xfId="49" quotePrefix="1" applyFont="1" applyFill="1" applyBorder="1">
      <alignment horizontal="left" vertical="center" indent="1" justifyLastLine="1"/>
    </xf>
    <xf numFmtId="0" fontId="32" fillId="50" borderId="45" xfId="49" quotePrefix="1" applyFont="1" applyFill="1" applyBorder="1" applyAlignment="1">
      <alignment horizontal="center" vertical="center" justifyLastLine="1"/>
    </xf>
    <xf numFmtId="0" fontId="32" fillId="50" borderId="45" xfId="49" quotePrefix="1" applyFont="1" applyFill="1" applyBorder="1" applyAlignment="1">
      <alignment horizontal="left" vertical="center" indent="1" justifyLastLine="1"/>
    </xf>
    <xf numFmtId="49" fontId="1" fillId="50" borderId="45" xfId="57" applyNumberFormat="1" applyFont="1" applyFill="1" applyBorder="1" applyAlignment="1">
      <alignment horizontal="center" vertical="center"/>
    </xf>
    <xf numFmtId="49" fontId="1" fillId="50" borderId="39" xfId="23" applyNumberFormat="1" applyFont="1" applyFill="1" applyBorder="1" applyAlignment="1">
      <alignment horizontal="center" vertical="center"/>
    </xf>
    <xf numFmtId="49" fontId="1" fillId="52" borderId="39" xfId="23" applyNumberFormat="1" applyFont="1" applyFill="1" applyBorder="1" applyAlignment="1">
      <alignment horizontal="center" vertical="center"/>
    </xf>
    <xf numFmtId="49" fontId="1" fillId="50" borderId="18" xfId="23" applyNumberFormat="1" applyFont="1" applyFill="1" applyBorder="1" applyAlignment="1">
      <alignment horizontal="center" vertical="center"/>
    </xf>
    <xf numFmtId="49" fontId="1" fillId="45" borderId="39" xfId="23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36" fillId="48" borderId="49" xfId="0" applyFont="1" applyFill="1" applyBorder="1" applyAlignment="1">
      <alignment horizontal="left" vertical="center" wrapText="1"/>
    </xf>
    <xf numFmtId="0" fontId="36" fillId="48" borderId="50" xfId="0" applyFont="1" applyFill="1" applyBorder="1" applyAlignment="1">
      <alignment horizontal="left" vertical="center" wrapText="1"/>
    </xf>
    <xf numFmtId="0" fontId="36" fillId="48" borderId="51" xfId="0" applyFont="1" applyFill="1" applyBorder="1" applyAlignment="1">
      <alignment horizontal="left" vertical="center" wrapText="1"/>
    </xf>
    <xf numFmtId="0" fontId="36" fillId="48" borderId="25" xfId="0" applyFont="1" applyFill="1" applyBorder="1" applyAlignment="1">
      <alignment horizontal="left" vertical="center" wrapText="1"/>
    </xf>
    <xf numFmtId="0" fontId="36" fillId="48" borderId="0" xfId="0" applyFont="1" applyFill="1" applyBorder="1" applyAlignment="1">
      <alignment horizontal="left" vertical="center" wrapText="1"/>
    </xf>
    <xf numFmtId="0" fontId="33" fillId="48" borderId="26" xfId="0" applyFont="1" applyFill="1" applyBorder="1" applyAlignment="1">
      <alignment vertical="center" wrapText="1"/>
    </xf>
    <xf numFmtId="0" fontId="16" fillId="48" borderId="37" xfId="45" quotePrefix="1" applyFont="1" applyFill="1" applyBorder="1" applyAlignment="1">
      <alignment horizontal="center" vertical="center" wrapText="1" justifyLastLine="1"/>
    </xf>
    <xf numFmtId="0" fontId="16" fillId="48" borderId="38" xfId="45" quotePrefix="1" applyFont="1" applyFill="1" applyBorder="1" applyAlignment="1">
      <alignment horizontal="center" vertical="center" wrapText="1" justifyLastLine="1"/>
    </xf>
    <xf numFmtId="164" fontId="16" fillId="46" borderId="70" xfId="45" quotePrefix="1" applyNumberFormat="1" applyFont="1" applyFill="1" applyBorder="1" applyAlignment="1">
      <alignment horizontal="center" vertical="center" justifyLastLine="1"/>
    </xf>
    <xf numFmtId="164" fontId="16" fillId="46" borderId="23" xfId="45" quotePrefix="1" applyNumberFormat="1" applyFont="1" applyFill="1" applyBorder="1" applyAlignment="1">
      <alignment horizontal="center" vertical="center" justifyLastLine="1"/>
    </xf>
    <xf numFmtId="164" fontId="16" fillId="46" borderId="28" xfId="45" quotePrefix="1" applyNumberFormat="1" applyFont="1" applyFill="1" applyBorder="1" applyAlignment="1">
      <alignment horizontal="center" vertical="center" justifyLastLine="1"/>
    </xf>
    <xf numFmtId="164" fontId="16" fillId="46" borderId="25" xfId="45" quotePrefix="1" applyNumberFormat="1" applyFont="1" applyFill="1" applyBorder="1" applyAlignment="1">
      <alignment horizontal="center" vertical="center" justifyLastLine="1"/>
    </xf>
    <xf numFmtId="164" fontId="16" fillId="46" borderId="0" xfId="45" quotePrefix="1" applyNumberFormat="1" applyFont="1" applyFill="1" applyBorder="1" applyAlignment="1">
      <alignment horizontal="center" vertical="center" justifyLastLine="1"/>
    </xf>
    <xf numFmtId="164" fontId="16" fillId="46" borderId="26" xfId="45" quotePrefix="1" applyNumberFormat="1" applyFont="1" applyFill="1" applyBorder="1" applyAlignment="1">
      <alignment horizontal="center" vertical="center" justifyLastLine="1"/>
    </xf>
    <xf numFmtId="0" fontId="36" fillId="48" borderId="12" xfId="0" applyFont="1" applyFill="1" applyBorder="1" applyAlignment="1">
      <alignment horizontal="left" vertical="center" wrapText="1"/>
    </xf>
    <xf numFmtId="0" fontId="36" fillId="48" borderId="14" xfId="0" applyFont="1" applyFill="1" applyBorder="1" applyAlignment="1">
      <alignment horizontal="left" vertical="center" wrapText="1"/>
    </xf>
    <xf numFmtId="0" fontId="33" fillId="48" borderId="13" xfId="0" applyFont="1" applyFill="1" applyBorder="1" applyAlignment="1">
      <alignment wrapText="1"/>
    </xf>
    <xf numFmtId="0" fontId="36" fillId="48" borderId="25" xfId="0" applyFont="1" applyFill="1" applyBorder="1" applyAlignment="1">
      <alignment horizontal="left" vertical="center"/>
    </xf>
    <xf numFmtId="0" fontId="36" fillId="48" borderId="0" xfId="0" applyFont="1" applyFill="1" applyBorder="1" applyAlignment="1">
      <alignment horizontal="left" vertical="center"/>
    </xf>
    <xf numFmtId="0" fontId="33" fillId="48" borderId="26" xfId="0" applyFont="1" applyFill="1" applyBorder="1" applyAlignment="1">
      <alignment vertical="center"/>
    </xf>
    <xf numFmtId="164" fontId="16" fillId="46" borderId="30" xfId="45" quotePrefix="1" applyNumberFormat="1" applyFont="1" applyFill="1" applyBorder="1" applyAlignment="1">
      <alignment horizontal="center" vertical="center" justifyLastLine="1"/>
    </xf>
    <xf numFmtId="164" fontId="16" fillId="46" borderId="31" xfId="45" quotePrefix="1" applyNumberFormat="1" applyFont="1" applyFill="1" applyBorder="1" applyAlignment="1">
      <alignment horizontal="center" vertical="center" justifyLastLine="1"/>
    </xf>
    <xf numFmtId="164" fontId="16" fillId="48" borderId="54" xfId="45" quotePrefix="1" applyNumberFormat="1" applyFont="1" applyFill="1" applyBorder="1" applyAlignment="1">
      <alignment horizontal="left" vertical="center"/>
    </xf>
    <xf numFmtId="164" fontId="16" fillId="48" borderId="50" xfId="45" quotePrefix="1" applyNumberFormat="1" applyFont="1" applyFill="1" applyBorder="1" applyAlignment="1">
      <alignment horizontal="left" vertical="center"/>
    </xf>
    <xf numFmtId="164" fontId="16" fillId="46" borderId="45" xfId="45" quotePrefix="1" applyNumberFormat="1" applyFont="1" applyFill="1" applyBorder="1" applyAlignment="1">
      <alignment horizontal="center" vertical="center" justifyLastLine="1"/>
    </xf>
    <xf numFmtId="164" fontId="16" fillId="48" borderId="45" xfId="45" quotePrefix="1" applyNumberFormat="1" applyFont="1" applyFill="1" applyBorder="1" applyAlignment="1">
      <alignment horizontal="left" vertical="center"/>
    </xf>
    <xf numFmtId="0" fontId="16" fillId="48" borderId="45" xfId="45" applyFont="1" applyFill="1" applyBorder="1" applyAlignment="1">
      <alignment horizontal="center" vertical="center" wrapText="1" justifyLastLine="1"/>
    </xf>
    <xf numFmtId="0" fontId="16" fillId="48" borderId="45" xfId="45" quotePrefix="1" applyFont="1" applyFill="1" applyBorder="1" applyAlignment="1">
      <alignment horizontal="center" vertical="center" wrapText="1" justifyLastLine="1"/>
    </xf>
    <xf numFmtId="0" fontId="37" fillId="48" borderId="45" xfId="0" applyFont="1" applyFill="1" applyBorder="1" applyAlignment="1">
      <alignment horizontal="left" vertical="center" wrapText="1"/>
    </xf>
    <xf numFmtId="0" fontId="38" fillId="48" borderId="45" xfId="0" applyFont="1" applyFill="1" applyBorder="1" applyAlignment="1">
      <alignment vertical="center" wrapText="1"/>
    </xf>
    <xf numFmtId="0" fontId="16" fillId="48" borderId="41" xfId="45" applyFont="1" applyFill="1" applyBorder="1" applyAlignment="1">
      <alignment horizontal="center" vertical="center" wrapText="1" justifyLastLine="1"/>
    </xf>
    <xf numFmtId="0" fontId="16" fillId="48" borderId="42" xfId="45" quotePrefix="1" applyFont="1" applyFill="1" applyBorder="1" applyAlignment="1">
      <alignment horizontal="center" vertical="center" wrapText="1" justifyLastLine="1"/>
    </xf>
    <xf numFmtId="0" fontId="42" fillId="48" borderId="46" xfId="0" applyFont="1" applyFill="1" applyBorder="1" applyAlignment="1">
      <alignment horizontal="left" vertical="center" wrapText="1"/>
    </xf>
    <xf numFmtId="0" fontId="42" fillId="48" borderId="30" xfId="0" applyFont="1" applyFill="1" applyBorder="1" applyAlignment="1">
      <alignment horizontal="left" vertical="center" wrapText="1"/>
    </xf>
  </cellXfs>
  <cellStyles count="119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 2" xfId="1"/>
    <cellStyle name="Normal 3" xfId="108"/>
    <cellStyle name="Obično" xfId="0" builtinId="0"/>
    <cellStyle name="SAPBEXaggData" xfId="23"/>
    <cellStyle name="SAPBEXaggData 2" xfId="95"/>
    <cellStyle name="SAPBEXaggDataEmph" xfId="24"/>
    <cellStyle name="SAPBEXaggDataEmph 2" xfId="94"/>
    <cellStyle name="SAPBEXaggItem" xfId="25"/>
    <cellStyle name="SAPBEXaggItem 2" xfId="93"/>
    <cellStyle name="SAPBEXaggItemX" xfId="26"/>
    <cellStyle name="SAPBEXaggItemX 2" xfId="91"/>
    <cellStyle name="SAPBEXaggItemX 3" xfId="92"/>
    <cellStyle name="SAPBEXchaText" xfId="27"/>
    <cellStyle name="SAPBEXchaText 2" xfId="90"/>
    <cellStyle name="SAPBEXexcBad7" xfId="28"/>
    <cellStyle name="SAPBEXexcBad7 2" xfId="89"/>
    <cellStyle name="SAPBEXexcBad8" xfId="29"/>
    <cellStyle name="SAPBEXexcBad8 2" xfId="88"/>
    <cellStyle name="SAPBEXexcBad9" xfId="30"/>
    <cellStyle name="SAPBEXexcBad9 2" xfId="67"/>
    <cellStyle name="SAPBEXexcCritical4" xfId="31"/>
    <cellStyle name="SAPBEXexcCritical4 2" xfId="66"/>
    <cellStyle name="SAPBEXexcCritical5" xfId="32"/>
    <cellStyle name="SAPBEXexcCritical5 2" xfId="87"/>
    <cellStyle name="SAPBEXexcCritical6" xfId="33"/>
    <cellStyle name="SAPBEXexcCritical6 2" xfId="86"/>
    <cellStyle name="SAPBEXexcGood1" xfId="34"/>
    <cellStyle name="SAPBEXexcGood1 2" xfId="85"/>
    <cellStyle name="SAPBEXexcGood2" xfId="35"/>
    <cellStyle name="SAPBEXexcGood2 2" xfId="107"/>
    <cellStyle name="SAPBEXexcGood3" xfId="36"/>
    <cellStyle name="SAPBEXexcGood3 2" xfId="84"/>
    <cellStyle name="SAPBEXfilterDrill" xfId="37"/>
    <cellStyle name="SAPBEXfilterDrill 2" xfId="83"/>
    <cellStyle name="SAPBEXfilterItem" xfId="38"/>
    <cellStyle name="SAPBEXfilterItem 2" xfId="82"/>
    <cellStyle name="SAPBEXfilterText" xfId="39"/>
    <cellStyle name="SAPBEXfilterText 2" xfId="81"/>
    <cellStyle name="SAPBEXformats" xfId="40"/>
    <cellStyle name="SAPBEXformats 2" xfId="80"/>
    <cellStyle name="SAPBEXheaderItem" xfId="41"/>
    <cellStyle name="SAPBEXheaderItem 2" xfId="79"/>
    <cellStyle name="SAPBEXheaderText" xfId="42"/>
    <cellStyle name="SAPBEXheaderText 2" xfId="78"/>
    <cellStyle name="SAPBEXHLevel0" xfId="43"/>
    <cellStyle name="SAPBEXHLevel0 2" xfId="77"/>
    <cellStyle name="SAPBEXHLevel0X" xfId="44"/>
    <cellStyle name="SAPBEXHLevel0X 2" xfId="96"/>
    <cellStyle name="SAPBEXHLevel0X 3" xfId="76"/>
    <cellStyle name="SAPBEXHLevel1" xfId="45"/>
    <cellStyle name="SAPBEXHLevel1 2" xfId="75"/>
    <cellStyle name="SAPBEXHLevel1X" xfId="46"/>
    <cellStyle name="SAPBEXHLevel1X 2" xfId="97"/>
    <cellStyle name="SAPBEXHLevel1X 3" xfId="74"/>
    <cellStyle name="SAPBEXHLevel2" xfId="47"/>
    <cellStyle name="SAPBEXHLevel2 2" xfId="73"/>
    <cellStyle name="SAPBEXHLevel2X" xfId="48"/>
    <cellStyle name="SAPBEXHLevel2X 2" xfId="98"/>
    <cellStyle name="SAPBEXHLevel2X 3" xfId="72"/>
    <cellStyle name="SAPBEXHLevel3" xfId="49"/>
    <cellStyle name="SAPBEXHLevel3 2" xfId="71"/>
    <cellStyle name="SAPBEXHLevel3X" xfId="50"/>
    <cellStyle name="SAPBEXHLevel3X 2" xfId="99"/>
    <cellStyle name="SAPBEXHLevel3X 3" xfId="70"/>
    <cellStyle name="SAPBEXinputData" xfId="51"/>
    <cellStyle name="SAPBEXItemHeader" xfId="52"/>
    <cellStyle name="SAPBEXItemHeader 2" xfId="100"/>
    <cellStyle name="SAPBEXItemHeader 3" xfId="69"/>
    <cellStyle name="SAPBEXresData" xfId="53"/>
    <cellStyle name="SAPBEXresData 2" xfId="101"/>
    <cellStyle name="SAPBEXresData 3" xfId="68"/>
    <cellStyle name="SAPBEXresDataEmph" xfId="54"/>
    <cellStyle name="SAPBEXresDataEmph 2" xfId="102"/>
    <cellStyle name="SAPBEXresDataEmph 3" xfId="109"/>
    <cellStyle name="SAPBEXresItem" xfId="55"/>
    <cellStyle name="SAPBEXresItem 2" xfId="103"/>
    <cellStyle name="SAPBEXresItem 3" xfId="110"/>
    <cellStyle name="SAPBEXresItemX" xfId="56"/>
    <cellStyle name="SAPBEXresItemX 2" xfId="104"/>
    <cellStyle name="SAPBEXresItemX 3" xfId="111"/>
    <cellStyle name="SAPBEXstdData" xfId="57"/>
    <cellStyle name="SAPBEXstdData 2" xfId="112"/>
    <cellStyle name="SAPBEXstdDataEmph" xfId="58"/>
    <cellStyle name="SAPBEXstdDataEmph 2" xfId="113"/>
    <cellStyle name="SAPBEXstdItem" xfId="59"/>
    <cellStyle name="SAPBEXstdItem 2" xfId="114"/>
    <cellStyle name="SAPBEXstdItemX" xfId="60"/>
    <cellStyle name="SAPBEXstdItemX 2" xfId="105"/>
    <cellStyle name="SAPBEXstdItemX 3" xfId="115"/>
    <cellStyle name="SAPBEXtitle" xfId="61"/>
    <cellStyle name="SAPBEXtitle 2" xfId="116"/>
    <cellStyle name="SAPBEXunassignedItem" xfId="62"/>
    <cellStyle name="SAPBEXunassignedItem 2" xfId="106"/>
    <cellStyle name="SAPBEXunassignedItem 3" xfId="117"/>
    <cellStyle name="SAPBEXundefined" xfId="63"/>
    <cellStyle name="SAPBEXundefined 2" xfId="118"/>
    <cellStyle name="Sheet Title" xfId="64"/>
    <cellStyle name="Zarez" xfId="65" builtinId="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topLeftCell="A21" zoomScaleNormal="100" zoomScaleSheetLayoutView="100" workbookViewId="0">
      <selection activeCell="M41" sqref="M41"/>
    </sheetView>
  </sheetViews>
  <sheetFormatPr defaultRowHeight="14.25"/>
  <cols>
    <col min="1" max="1" width="11.140625" style="114" customWidth="1"/>
    <col min="2" max="256" width="9.140625" style="114"/>
    <col min="257" max="257" width="11.140625" style="114" customWidth="1"/>
    <col min="258" max="512" width="9.140625" style="114"/>
    <col min="513" max="513" width="11.140625" style="114" customWidth="1"/>
    <col min="514" max="768" width="9.140625" style="114"/>
    <col min="769" max="769" width="11.140625" style="114" customWidth="1"/>
    <col min="770" max="1024" width="9.140625" style="114"/>
    <col min="1025" max="1025" width="11.140625" style="114" customWidth="1"/>
    <col min="1026" max="1280" width="9.140625" style="114"/>
    <col min="1281" max="1281" width="11.140625" style="114" customWidth="1"/>
    <col min="1282" max="1536" width="9.140625" style="114"/>
    <col min="1537" max="1537" width="11.140625" style="114" customWidth="1"/>
    <col min="1538" max="1792" width="9.140625" style="114"/>
    <col min="1793" max="1793" width="11.140625" style="114" customWidth="1"/>
    <col min="1794" max="2048" width="9.140625" style="114"/>
    <col min="2049" max="2049" width="11.140625" style="114" customWidth="1"/>
    <col min="2050" max="2304" width="9.140625" style="114"/>
    <col min="2305" max="2305" width="11.140625" style="114" customWidth="1"/>
    <col min="2306" max="2560" width="9.140625" style="114"/>
    <col min="2561" max="2561" width="11.140625" style="114" customWidth="1"/>
    <col min="2562" max="2816" width="9.140625" style="114"/>
    <col min="2817" max="2817" width="11.140625" style="114" customWidth="1"/>
    <col min="2818" max="3072" width="9.140625" style="114"/>
    <col min="3073" max="3073" width="11.140625" style="114" customWidth="1"/>
    <col min="3074" max="3328" width="9.140625" style="114"/>
    <col min="3329" max="3329" width="11.140625" style="114" customWidth="1"/>
    <col min="3330" max="3584" width="9.140625" style="114"/>
    <col min="3585" max="3585" width="11.140625" style="114" customWidth="1"/>
    <col min="3586" max="3840" width="9.140625" style="114"/>
    <col min="3841" max="3841" width="11.140625" style="114" customWidth="1"/>
    <col min="3842" max="4096" width="9.140625" style="114"/>
    <col min="4097" max="4097" width="11.140625" style="114" customWidth="1"/>
    <col min="4098" max="4352" width="9.140625" style="114"/>
    <col min="4353" max="4353" width="11.140625" style="114" customWidth="1"/>
    <col min="4354" max="4608" width="9.140625" style="114"/>
    <col min="4609" max="4609" width="11.140625" style="114" customWidth="1"/>
    <col min="4610" max="4864" width="9.140625" style="114"/>
    <col min="4865" max="4865" width="11.140625" style="114" customWidth="1"/>
    <col min="4866" max="5120" width="9.140625" style="114"/>
    <col min="5121" max="5121" width="11.140625" style="114" customWidth="1"/>
    <col min="5122" max="5376" width="9.140625" style="114"/>
    <col min="5377" max="5377" width="11.140625" style="114" customWidth="1"/>
    <col min="5378" max="5632" width="9.140625" style="114"/>
    <col min="5633" max="5633" width="11.140625" style="114" customWidth="1"/>
    <col min="5634" max="5888" width="9.140625" style="114"/>
    <col min="5889" max="5889" width="11.140625" style="114" customWidth="1"/>
    <col min="5890" max="6144" width="9.140625" style="114"/>
    <col min="6145" max="6145" width="11.140625" style="114" customWidth="1"/>
    <col min="6146" max="6400" width="9.140625" style="114"/>
    <col min="6401" max="6401" width="11.140625" style="114" customWidth="1"/>
    <col min="6402" max="6656" width="9.140625" style="114"/>
    <col min="6657" max="6657" width="11.140625" style="114" customWidth="1"/>
    <col min="6658" max="6912" width="9.140625" style="114"/>
    <col min="6913" max="6913" width="11.140625" style="114" customWidth="1"/>
    <col min="6914" max="7168" width="9.140625" style="114"/>
    <col min="7169" max="7169" width="11.140625" style="114" customWidth="1"/>
    <col min="7170" max="7424" width="9.140625" style="114"/>
    <col min="7425" max="7425" width="11.140625" style="114" customWidth="1"/>
    <col min="7426" max="7680" width="9.140625" style="114"/>
    <col min="7681" max="7681" width="11.140625" style="114" customWidth="1"/>
    <col min="7682" max="7936" width="9.140625" style="114"/>
    <col min="7937" max="7937" width="11.140625" style="114" customWidth="1"/>
    <col min="7938" max="8192" width="9.140625" style="114"/>
    <col min="8193" max="8193" width="11.140625" style="114" customWidth="1"/>
    <col min="8194" max="8448" width="9.140625" style="114"/>
    <col min="8449" max="8449" width="11.140625" style="114" customWidth="1"/>
    <col min="8450" max="8704" width="9.140625" style="114"/>
    <col min="8705" max="8705" width="11.140625" style="114" customWidth="1"/>
    <col min="8706" max="8960" width="9.140625" style="114"/>
    <col min="8961" max="8961" width="11.140625" style="114" customWidth="1"/>
    <col min="8962" max="9216" width="9.140625" style="114"/>
    <col min="9217" max="9217" width="11.140625" style="114" customWidth="1"/>
    <col min="9218" max="9472" width="9.140625" style="114"/>
    <col min="9473" max="9473" width="11.140625" style="114" customWidth="1"/>
    <col min="9474" max="9728" width="9.140625" style="114"/>
    <col min="9729" max="9729" width="11.140625" style="114" customWidth="1"/>
    <col min="9730" max="9984" width="9.140625" style="114"/>
    <col min="9985" max="9985" width="11.140625" style="114" customWidth="1"/>
    <col min="9986" max="10240" width="9.140625" style="114"/>
    <col min="10241" max="10241" width="11.140625" style="114" customWidth="1"/>
    <col min="10242" max="10496" width="9.140625" style="114"/>
    <col min="10497" max="10497" width="11.140625" style="114" customWidth="1"/>
    <col min="10498" max="10752" width="9.140625" style="114"/>
    <col min="10753" max="10753" width="11.140625" style="114" customWidth="1"/>
    <col min="10754" max="11008" width="9.140625" style="114"/>
    <col min="11009" max="11009" width="11.140625" style="114" customWidth="1"/>
    <col min="11010" max="11264" width="9.140625" style="114"/>
    <col min="11265" max="11265" width="11.140625" style="114" customWidth="1"/>
    <col min="11266" max="11520" width="9.140625" style="114"/>
    <col min="11521" max="11521" width="11.140625" style="114" customWidth="1"/>
    <col min="11522" max="11776" width="9.140625" style="114"/>
    <col min="11777" max="11777" width="11.140625" style="114" customWidth="1"/>
    <col min="11778" max="12032" width="9.140625" style="114"/>
    <col min="12033" max="12033" width="11.140625" style="114" customWidth="1"/>
    <col min="12034" max="12288" width="9.140625" style="114"/>
    <col min="12289" max="12289" width="11.140625" style="114" customWidth="1"/>
    <col min="12290" max="12544" width="9.140625" style="114"/>
    <col min="12545" max="12545" width="11.140625" style="114" customWidth="1"/>
    <col min="12546" max="12800" width="9.140625" style="114"/>
    <col min="12801" max="12801" width="11.140625" style="114" customWidth="1"/>
    <col min="12802" max="13056" width="9.140625" style="114"/>
    <col min="13057" max="13057" width="11.140625" style="114" customWidth="1"/>
    <col min="13058" max="13312" width="9.140625" style="114"/>
    <col min="13313" max="13313" width="11.140625" style="114" customWidth="1"/>
    <col min="13314" max="13568" width="9.140625" style="114"/>
    <col min="13569" max="13569" width="11.140625" style="114" customWidth="1"/>
    <col min="13570" max="13824" width="9.140625" style="114"/>
    <col min="13825" max="13825" width="11.140625" style="114" customWidth="1"/>
    <col min="13826" max="14080" width="9.140625" style="114"/>
    <col min="14081" max="14081" width="11.140625" style="114" customWidth="1"/>
    <col min="14082" max="14336" width="9.140625" style="114"/>
    <col min="14337" max="14337" width="11.140625" style="114" customWidth="1"/>
    <col min="14338" max="14592" width="9.140625" style="114"/>
    <col min="14593" max="14593" width="11.140625" style="114" customWidth="1"/>
    <col min="14594" max="14848" width="9.140625" style="114"/>
    <col min="14849" max="14849" width="11.140625" style="114" customWidth="1"/>
    <col min="14850" max="15104" width="9.140625" style="114"/>
    <col min="15105" max="15105" width="11.140625" style="114" customWidth="1"/>
    <col min="15106" max="15360" width="9.140625" style="114"/>
    <col min="15361" max="15361" width="11.140625" style="114" customWidth="1"/>
    <col min="15362" max="15616" width="9.140625" style="114"/>
    <col min="15617" max="15617" width="11.140625" style="114" customWidth="1"/>
    <col min="15618" max="15872" width="9.140625" style="114"/>
    <col min="15873" max="15873" width="11.140625" style="114" customWidth="1"/>
    <col min="15874" max="16128" width="9.140625" style="114"/>
    <col min="16129" max="16129" width="11.140625" style="114" customWidth="1"/>
    <col min="16130" max="16384" width="9.140625" style="114"/>
  </cols>
  <sheetData>
    <row r="2" spans="1:9" ht="15.7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8">
      <c r="A3" s="120" t="s">
        <v>370</v>
      </c>
      <c r="B3" s="120"/>
      <c r="C3" s="120"/>
      <c r="D3" s="120"/>
      <c r="E3" s="120"/>
      <c r="F3" s="120"/>
      <c r="G3" s="113"/>
      <c r="H3" s="113"/>
      <c r="I3" s="113"/>
    </row>
    <row r="4" spans="1:9" ht="18">
      <c r="A4" s="120" t="s">
        <v>371</v>
      </c>
      <c r="B4" s="120"/>
      <c r="C4" s="120"/>
      <c r="D4" s="120"/>
      <c r="E4" s="120"/>
      <c r="F4" s="120"/>
      <c r="G4" s="113"/>
      <c r="H4" s="113"/>
      <c r="I4" s="113"/>
    </row>
    <row r="5" spans="1:9" ht="15.75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5.75">
      <c r="A6" s="113"/>
      <c r="B6" s="113"/>
      <c r="C6" s="113"/>
      <c r="D6" s="113"/>
      <c r="E6" s="113"/>
      <c r="F6" s="113"/>
      <c r="G6" s="113"/>
      <c r="H6" s="113"/>
      <c r="I6" s="113"/>
    </row>
    <row r="7" spans="1:9" ht="15.75">
      <c r="A7" s="113"/>
      <c r="B7" s="113"/>
      <c r="C7" s="113"/>
      <c r="D7" s="113"/>
      <c r="E7" s="113"/>
      <c r="F7" s="113"/>
      <c r="G7" s="113"/>
      <c r="H7" s="113"/>
      <c r="I7" s="113"/>
    </row>
    <row r="8" spans="1:9" ht="15.75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5.75">
      <c r="A9" s="113"/>
      <c r="B9" s="113"/>
      <c r="C9" s="113"/>
      <c r="D9" s="113"/>
      <c r="E9" s="113"/>
      <c r="F9" s="113"/>
      <c r="G9" s="113"/>
      <c r="H9" s="113"/>
      <c r="I9" s="113"/>
    </row>
    <row r="10" spans="1:9" ht="15.7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9" ht="15.7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5.75">
      <c r="A12" s="115"/>
    </row>
    <row r="13" spans="1:9" ht="15.75">
      <c r="A13" s="115"/>
    </row>
    <row r="14" spans="1:9" ht="15.75">
      <c r="A14" s="115"/>
      <c r="I14" s="116"/>
    </row>
    <row r="15" spans="1:9">
      <c r="H15" s="114" t="s">
        <v>287</v>
      </c>
      <c r="I15" s="117"/>
    </row>
    <row r="21" spans="1:9" ht="18">
      <c r="A21" s="871" t="s">
        <v>372</v>
      </c>
      <c r="B21" s="871"/>
      <c r="C21" s="871"/>
      <c r="D21" s="871"/>
      <c r="E21" s="871"/>
      <c r="F21" s="871"/>
      <c r="G21" s="871"/>
      <c r="H21" s="871"/>
      <c r="I21" s="871"/>
    </row>
    <row r="22" spans="1:9" ht="18" customHeight="1">
      <c r="A22" s="871" t="s">
        <v>435</v>
      </c>
      <c r="B22" s="871"/>
      <c r="C22" s="871"/>
      <c r="D22" s="871"/>
      <c r="E22" s="871"/>
      <c r="F22" s="871"/>
      <c r="G22" s="871"/>
      <c r="H22" s="871"/>
      <c r="I22" s="871"/>
    </row>
    <row r="24" spans="1:9">
      <c r="B24" s="118"/>
    </row>
    <row r="25" spans="1:9">
      <c r="B25" s="118"/>
    </row>
    <row r="26" spans="1:9">
      <c r="B26" s="118"/>
    </row>
    <row r="27" spans="1:9">
      <c r="B27" s="118"/>
    </row>
    <row r="28" spans="1:9">
      <c r="B28" s="118"/>
    </row>
    <row r="33" spans="1:10">
      <c r="A33" s="119"/>
    </row>
    <row r="35" spans="1:10" ht="15.75" customHeight="1">
      <c r="D35" s="873" t="s">
        <v>289</v>
      </c>
      <c r="E35" s="873"/>
      <c r="F35" s="873"/>
      <c r="G35" s="873"/>
      <c r="H35" s="873"/>
      <c r="I35" s="873"/>
      <c r="J35" s="127"/>
    </row>
    <row r="36" spans="1:10" ht="15">
      <c r="F36" s="34"/>
    </row>
    <row r="37" spans="1:10" ht="15.75">
      <c r="F37" s="36" t="s">
        <v>288</v>
      </c>
      <c r="G37" s="36"/>
      <c r="H37" s="36"/>
    </row>
    <row r="44" spans="1:10" ht="15.75">
      <c r="A44" s="872" t="s">
        <v>492</v>
      </c>
      <c r="B44" s="872"/>
      <c r="C44" s="872"/>
      <c r="D44" s="872"/>
      <c r="E44" s="872"/>
      <c r="F44" s="872"/>
      <c r="G44" s="872"/>
      <c r="H44" s="872"/>
      <c r="I44" s="872"/>
    </row>
  </sheetData>
  <mergeCells count="4">
    <mergeCell ref="A21:I21"/>
    <mergeCell ref="A44:I44"/>
    <mergeCell ref="D35:I35"/>
    <mergeCell ref="A22:I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3"/>
  <sheetViews>
    <sheetView view="pageBreakPreview" zoomScale="120" zoomScaleNormal="100" zoomScaleSheetLayoutView="120" workbookViewId="0">
      <selection activeCell="C67" sqref="C67"/>
    </sheetView>
  </sheetViews>
  <sheetFormatPr defaultRowHeight="15"/>
  <cols>
    <col min="1" max="1" width="9.7109375" style="60" customWidth="1"/>
    <col min="2" max="2" width="45.7109375" style="38" customWidth="1"/>
    <col min="3" max="3" width="5.7109375" style="38" customWidth="1"/>
    <col min="4" max="4" width="5.7109375" style="393" customWidth="1"/>
    <col min="5" max="5" width="15.7109375" style="38" customWidth="1"/>
    <col min="6" max="9" width="14.7109375" style="38" customWidth="1"/>
    <col min="10" max="16384" width="9.140625" style="38"/>
  </cols>
  <sheetData>
    <row r="1" spans="1:9" ht="30" customHeight="1">
      <c r="A1" s="279"/>
      <c r="B1" s="197"/>
      <c r="C1" s="272" t="s">
        <v>215</v>
      </c>
      <c r="D1" s="384" t="s">
        <v>176</v>
      </c>
      <c r="E1" s="520" t="s">
        <v>438</v>
      </c>
      <c r="F1" s="521" t="s">
        <v>441</v>
      </c>
      <c r="G1" s="70" t="s">
        <v>373</v>
      </c>
      <c r="H1" s="288" t="s">
        <v>374</v>
      </c>
      <c r="I1" s="288" t="s">
        <v>439</v>
      </c>
    </row>
    <row r="2" spans="1:9" ht="25.5" customHeight="1">
      <c r="A2" s="273" t="s">
        <v>349</v>
      </c>
      <c r="B2" s="905" t="s">
        <v>293</v>
      </c>
      <c r="C2" s="906"/>
      <c r="D2" s="389"/>
      <c r="E2" s="274">
        <f>E3+E4+E6+E7+E8</f>
        <v>2056542</v>
      </c>
      <c r="F2" s="274">
        <f>F3+F4+F6+F7+F8</f>
        <v>932790.99000000011</v>
      </c>
      <c r="G2" s="274">
        <f>G3+G4+G6+G7+G8</f>
        <v>2080000</v>
      </c>
      <c r="H2" s="274">
        <f>H3+H4+H6+H7+H8</f>
        <v>2080000</v>
      </c>
      <c r="I2" s="274">
        <f>I3+I4+I6+I7+I8</f>
        <v>2080000</v>
      </c>
    </row>
    <row r="3" spans="1:9">
      <c r="A3" s="884"/>
      <c r="B3" s="884"/>
      <c r="C3" s="885"/>
      <c r="D3" s="385">
        <v>11</v>
      </c>
      <c r="E3" s="275">
        <f>E12+E14+E16+E17+E19+E21+E23+E26+E28+E29+E30+E32+E34+E35+E37+E38+E40+E41+E43+E45+E48+E50+E51+E53+E55+E57+E59+E61+E63+E65+E66</f>
        <v>2006542</v>
      </c>
      <c r="F3" s="275">
        <f t="shared" ref="F3:I3" si="0">F12+F14+F16+F17+F19+F21+F23+F26+F28+F29+F30+F32+F34+F35+F37+F38+F40+F41+F43+F45+F48+F50+F51+F53+F55+F57+F59+F61+F63+F65+F66</f>
        <v>932790.99000000011</v>
      </c>
      <c r="G3" s="275">
        <f t="shared" si="0"/>
        <v>2080000</v>
      </c>
      <c r="H3" s="275">
        <f t="shared" si="0"/>
        <v>2080000</v>
      </c>
      <c r="I3" s="275">
        <f t="shared" si="0"/>
        <v>2080000</v>
      </c>
    </row>
    <row r="4" spans="1:9">
      <c r="A4" s="887"/>
      <c r="B4" s="887"/>
      <c r="C4" s="888"/>
      <c r="D4" s="385">
        <v>12</v>
      </c>
      <c r="E4" s="275">
        <v>0</v>
      </c>
      <c r="F4" s="275">
        <v>0</v>
      </c>
      <c r="G4" s="275">
        <v>0</v>
      </c>
      <c r="H4" s="275">
        <v>0</v>
      </c>
      <c r="I4" s="275">
        <v>0</v>
      </c>
    </row>
    <row r="5" spans="1:9">
      <c r="A5" s="887"/>
      <c r="B5" s="887"/>
      <c r="C5" s="888"/>
      <c r="D5" s="386" t="s">
        <v>254</v>
      </c>
      <c r="E5" s="276">
        <f>E3+E4</f>
        <v>2006542</v>
      </c>
      <c r="F5" s="276">
        <f>F3+F4</f>
        <v>932790.99000000011</v>
      </c>
      <c r="G5" s="276">
        <f>G3+G4</f>
        <v>2080000</v>
      </c>
      <c r="H5" s="276">
        <f t="shared" ref="H5:I5" si="1">H3+H4</f>
        <v>2080000</v>
      </c>
      <c r="I5" s="276">
        <f t="shared" si="1"/>
        <v>2080000</v>
      </c>
    </row>
    <row r="6" spans="1:9">
      <c r="A6" s="887"/>
      <c r="B6" s="887"/>
      <c r="C6" s="888"/>
      <c r="D6" s="385">
        <v>31</v>
      </c>
      <c r="E6" s="275">
        <f>E20+E22+E24+E27+E33+E36+E39+E42+E44+E46++E52+E54+E58+E60</f>
        <v>50000</v>
      </c>
      <c r="F6" s="275">
        <f t="shared" ref="F6:I6" si="2">F20+F22+F24+F27+F33+F36+F39+F42+F44+F46++F52+F54+F58+F60</f>
        <v>0</v>
      </c>
      <c r="G6" s="275">
        <f t="shared" si="2"/>
        <v>0</v>
      </c>
      <c r="H6" s="275">
        <f t="shared" si="2"/>
        <v>0</v>
      </c>
      <c r="I6" s="275">
        <f t="shared" si="2"/>
        <v>0</v>
      </c>
    </row>
    <row r="7" spans="1:9">
      <c r="A7" s="887"/>
      <c r="B7" s="887"/>
      <c r="C7" s="888"/>
      <c r="D7" s="385" t="str">
        <f>D48</f>
        <v>11</v>
      </c>
      <c r="E7" s="275">
        <v>0</v>
      </c>
      <c r="F7" s="538"/>
      <c r="G7" s="275">
        <v>0</v>
      </c>
      <c r="H7" s="275">
        <v>0</v>
      </c>
      <c r="I7" s="275">
        <v>0</v>
      </c>
    </row>
    <row r="8" spans="1:9">
      <c r="A8" s="887"/>
      <c r="B8" s="887"/>
      <c r="C8" s="888"/>
      <c r="D8" s="385">
        <v>561</v>
      </c>
      <c r="E8" s="275">
        <v>0</v>
      </c>
      <c r="F8" s="538"/>
      <c r="G8" s="275">
        <v>0</v>
      </c>
      <c r="H8" s="275">
        <v>0</v>
      </c>
      <c r="I8" s="275">
        <v>0</v>
      </c>
    </row>
    <row r="9" spans="1:9" ht="25.5" customHeight="1">
      <c r="A9" s="907" t="s">
        <v>355</v>
      </c>
      <c r="B9" s="908"/>
      <c r="C9" s="908"/>
      <c r="D9" s="908"/>
      <c r="E9" s="908"/>
      <c r="F9" s="908"/>
      <c r="G9" s="908"/>
      <c r="H9" s="908"/>
      <c r="I9" s="908"/>
    </row>
    <row r="10" spans="1:9">
      <c r="A10" s="280" t="s">
        <v>386</v>
      </c>
      <c r="B10" s="281" t="s">
        <v>387</v>
      </c>
      <c r="C10" s="868" t="s">
        <v>225</v>
      </c>
      <c r="D10" s="390"/>
      <c r="E10" s="378">
        <f>E11+E13+E15+E18+E25+E31+E47+E49+E56+E62+E64</f>
        <v>2056542</v>
      </c>
      <c r="F10" s="378">
        <f>F11+F13+F15+F18+F25+F31+F47+F49+F56+F62+F64</f>
        <v>932790.99000000011</v>
      </c>
      <c r="G10" s="378">
        <f t="shared" ref="G10:H10" si="3">G11+G13+G15+G18+G25+G31+G47+G49+G56+G62+G64</f>
        <v>2080000</v>
      </c>
      <c r="H10" s="378">
        <f t="shared" si="3"/>
        <v>2080000</v>
      </c>
      <c r="I10" s="378">
        <f t="shared" ref="I10" si="4">I11+I13+I15+I18+I25+I31+I47+I49+I56+I62+I64</f>
        <v>2080000</v>
      </c>
    </row>
    <row r="11" spans="1:9">
      <c r="A11" s="277" t="s">
        <v>1</v>
      </c>
      <c r="B11" s="278" t="s">
        <v>2</v>
      </c>
      <c r="C11" s="867" t="s">
        <v>225</v>
      </c>
      <c r="D11" s="391"/>
      <c r="E11" s="379">
        <f>E12</f>
        <v>1025561</v>
      </c>
      <c r="F11" s="379">
        <f>F12</f>
        <v>509354.13</v>
      </c>
      <c r="G11" s="379">
        <f t="shared" ref="G11:I11" si="5">G12</f>
        <v>1180000</v>
      </c>
      <c r="H11" s="379">
        <f t="shared" si="5"/>
        <v>1180000</v>
      </c>
      <c r="I11" s="379">
        <f t="shared" si="5"/>
        <v>1180000</v>
      </c>
    </row>
    <row r="12" spans="1:9">
      <c r="A12" s="282" t="s">
        <v>3</v>
      </c>
      <c r="B12" s="283" t="s">
        <v>4</v>
      </c>
      <c r="C12" s="867" t="s">
        <v>225</v>
      </c>
      <c r="D12" s="387" t="s">
        <v>0</v>
      </c>
      <c r="E12" s="380">
        <v>1025561</v>
      </c>
      <c r="F12" s="541">
        <v>509354.13</v>
      </c>
      <c r="G12" s="380">
        <v>1180000</v>
      </c>
      <c r="H12" s="380">
        <v>1180000</v>
      </c>
      <c r="I12" s="380">
        <v>1180000</v>
      </c>
    </row>
    <row r="13" spans="1:9" ht="15" customHeight="1">
      <c r="A13" s="277" t="s">
        <v>7</v>
      </c>
      <c r="B13" s="278" t="s">
        <v>8</v>
      </c>
      <c r="C13" s="867" t="s">
        <v>225</v>
      </c>
      <c r="D13" s="391"/>
      <c r="E13" s="379">
        <f>E14</f>
        <v>24000</v>
      </c>
      <c r="F13" s="379">
        <f>F14</f>
        <v>11750</v>
      </c>
      <c r="G13" s="379">
        <f t="shared" ref="G13:I13" si="6">G14</f>
        <v>25000</v>
      </c>
      <c r="H13" s="379">
        <f t="shared" si="6"/>
        <v>25000</v>
      </c>
      <c r="I13" s="379">
        <f t="shared" si="6"/>
        <v>25000</v>
      </c>
    </row>
    <row r="14" spans="1:9">
      <c r="A14" s="282" t="s">
        <v>9</v>
      </c>
      <c r="B14" s="283" t="s">
        <v>8</v>
      </c>
      <c r="C14" s="867" t="s">
        <v>225</v>
      </c>
      <c r="D14" s="387" t="s">
        <v>0</v>
      </c>
      <c r="E14" s="380">
        <v>24000</v>
      </c>
      <c r="F14" s="541">
        <v>11750</v>
      </c>
      <c r="G14" s="380">
        <v>25000</v>
      </c>
      <c r="H14" s="380">
        <v>25000</v>
      </c>
      <c r="I14" s="380">
        <v>25000</v>
      </c>
    </row>
    <row r="15" spans="1:9">
      <c r="A15" s="277" t="s">
        <v>10</v>
      </c>
      <c r="B15" s="278" t="s">
        <v>11</v>
      </c>
      <c r="C15" s="867" t="s">
        <v>225</v>
      </c>
      <c r="D15" s="391"/>
      <c r="E15" s="379">
        <f>E16+E17</f>
        <v>180981</v>
      </c>
      <c r="F15" s="379">
        <f>F16+F17</f>
        <v>87608.950000000012</v>
      </c>
      <c r="G15" s="379">
        <f t="shared" ref="G15:H15" si="7">G16+G17</f>
        <v>223000</v>
      </c>
      <c r="H15" s="379">
        <f t="shared" si="7"/>
        <v>223000</v>
      </c>
      <c r="I15" s="379">
        <f t="shared" ref="I15" si="8">I16+I17</f>
        <v>223000</v>
      </c>
    </row>
    <row r="16" spans="1:9">
      <c r="A16" s="282" t="s">
        <v>12</v>
      </c>
      <c r="B16" s="283" t="s">
        <v>13</v>
      </c>
      <c r="C16" s="867" t="s">
        <v>225</v>
      </c>
      <c r="D16" s="387" t="s">
        <v>0</v>
      </c>
      <c r="E16" s="380">
        <v>156850</v>
      </c>
      <c r="F16" s="541">
        <v>78949.91</v>
      </c>
      <c r="G16" s="380">
        <v>200000</v>
      </c>
      <c r="H16" s="380">
        <v>200000</v>
      </c>
      <c r="I16" s="380">
        <v>200000</v>
      </c>
    </row>
    <row r="17" spans="1:9">
      <c r="A17" s="282" t="s">
        <v>14</v>
      </c>
      <c r="B17" s="283" t="s">
        <v>15</v>
      </c>
      <c r="C17" s="867" t="s">
        <v>225</v>
      </c>
      <c r="D17" s="387" t="s">
        <v>0</v>
      </c>
      <c r="E17" s="380">
        <v>24131</v>
      </c>
      <c r="F17" s="541">
        <v>8659.0400000000009</v>
      </c>
      <c r="G17" s="380">
        <v>23000</v>
      </c>
      <c r="H17" s="380">
        <v>23000</v>
      </c>
      <c r="I17" s="380">
        <v>23000</v>
      </c>
    </row>
    <row r="18" spans="1:9">
      <c r="A18" s="277" t="s">
        <v>16</v>
      </c>
      <c r="B18" s="278" t="s">
        <v>17</v>
      </c>
      <c r="C18" s="867" t="s">
        <v>225</v>
      </c>
      <c r="D18" s="387"/>
      <c r="E18" s="379">
        <f>E19+E20+E21+E22+E23+E24</f>
        <v>140000</v>
      </c>
      <c r="F18" s="379">
        <f>F19+F20+F21+F22+F23+F24</f>
        <v>42695.81</v>
      </c>
      <c r="G18" s="379">
        <f t="shared" ref="G18:H18" si="9">G19+G20+G21+G22+G23+G24</f>
        <v>108000</v>
      </c>
      <c r="H18" s="379">
        <f t="shared" si="9"/>
        <v>109000</v>
      </c>
      <c r="I18" s="379">
        <f t="shared" ref="I18" si="10">I19+I20+I21+I22+I23+I24</f>
        <v>109000</v>
      </c>
    </row>
    <row r="19" spans="1:9">
      <c r="A19" s="282" t="s">
        <v>18</v>
      </c>
      <c r="B19" s="284" t="s">
        <v>19</v>
      </c>
      <c r="C19" s="867" t="s">
        <v>225</v>
      </c>
      <c r="D19" s="387">
        <v>11</v>
      </c>
      <c r="E19" s="381">
        <v>100000</v>
      </c>
      <c r="F19" s="542">
        <v>30683.31</v>
      </c>
      <c r="G19" s="381">
        <v>75000</v>
      </c>
      <c r="H19" s="381">
        <v>75000</v>
      </c>
      <c r="I19" s="381">
        <v>75000</v>
      </c>
    </row>
    <row r="20" spans="1:9">
      <c r="A20" s="285" t="s">
        <v>18</v>
      </c>
      <c r="B20" s="286" t="s">
        <v>19</v>
      </c>
      <c r="C20" s="870" t="s">
        <v>225</v>
      </c>
      <c r="D20" s="388">
        <v>31</v>
      </c>
      <c r="E20" s="382">
        <v>10000</v>
      </c>
      <c r="F20" s="543"/>
      <c r="G20" s="382">
        <v>0</v>
      </c>
      <c r="H20" s="382">
        <v>0</v>
      </c>
      <c r="I20" s="382">
        <v>0</v>
      </c>
    </row>
    <row r="21" spans="1:9" s="87" customFormat="1">
      <c r="A21" s="282" t="s">
        <v>20</v>
      </c>
      <c r="B21" s="283" t="s">
        <v>21</v>
      </c>
      <c r="C21" s="867" t="s">
        <v>225</v>
      </c>
      <c r="D21" s="387" t="s">
        <v>0</v>
      </c>
      <c r="E21" s="405">
        <v>22000</v>
      </c>
      <c r="F21" s="544">
        <v>10150</v>
      </c>
      <c r="G21" s="380">
        <v>26000</v>
      </c>
      <c r="H21" s="380">
        <v>26000</v>
      </c>
      <c r="I21" s="380">
        <v>26000</v>
      </c>
    </row>
    <row r="22" spans="1:9">
      <c r="A22" s="285">
        <v>3212</v>
      </c>
      <c r="B22" s="286" t="s">
        <v>21</v>
      </c>
      <c r="C22" s="870" t="s">
        <v>225</v>
      </c>
      <c r="D22" s="388" t="s">
        <v>259</v>
      </c>
      <c r="E22" s="382">
        <v>0</v>
      </c>
      <c r="F22" s="543"/>
      <c r="G22" s="382">
        <v>0</v>
      </c>
      <c r="H22" s="382">
        <v>0</v>
      </c>
      <c r="I22" s="382">
        <v>0</v>
      </c>
    </row>
    <row r="23" spans="1:9">
      <c r="A23" s="282" t="s">
        <v>22</v>
      </c>
      <c r="B23" s="283" t="s">
        <v>23</v>
      </c>
      <c r="C23" s="867" t="s">
        <v>225</v>
      </c>
      <c r="D23" s="387" t="s">
        <v>0</v>
      </c>
      <c r="E23" s="380">
        <v>8000</v>
      </c>
      <c r="F23" s="541">
        <v>1862.5</v>
      </c>
      <c r="G23" s="380">
        <v>7000</v>
      </c>
      <c r="H23" s="380">
        <v>8000</v>
      </c>
      <c r="I23" s="380">
        <v>8000</v>
      </c>
    </row>
    <row r="24" spans="1:9">
      <c r="A24" s="285" t="s">
        <v>22</v>
      </c>
      <c r="B24" s="286" t="s">
        <v>23</v>
      </c>
      <c r="C24" s="870" t="s">
        <v>225</v>
      </c>
      <c r="D24" s="388" t="s">
        <v>259</v>
      </c>
      <c r="E24" s="382">
        <v>0</v>
      </c>
      <c r="F24" s="543"/>
      <c r="G24" s="382">
        <v>0</v>
      </c>
      <c r="H24" s="382">
        <v>0</v>
      </c>
      <c r="I24" s="382">
        <v>0</v>
      </c>
    </row>
    <row r="25" spans="1:9">
      <c r="A25" s="277" t="s">
        <v>24</v>
      </c>
      <c r="B25" s="278" t="s">
        <v>25</v>
      </c>
      <c r="C25" s="867" t="s">
        <v>225</v>
      </c>
      <c r="D25" s="391"/>
      <c r="E25" s="379">
        <f>E26+E27+E28+E29+E30</f>
        <v>36000</v>
      </c>
      <c r="F25" s="379">
        <f>F26+F27+F28+F29+F30</f>
        <v>10781.65</v>
      </c>
      <c r="G25" s="379">
        <f t="shared" ref="G25:H25" si="11">G26+G27+G28+G29+G30</f>
        <v>32000</v>
      </c>
      <c r="H25" s="379">
        <f t="shared" si="11"/>
        <v>32000</v>
      </c>
      <c r="I25" s="379">
        <f t="shared" ref="I25" si="12">I26+I27+I28+I29+I30</f>
        <v>32000</v>
      </c>
    </row>
    <row r="26" spans="1:9">
      <c r="A26" s="282" t="s">
        <v>26</v>
      </c>
      <c r="B26" s="283" t="s">
        <v>27</v>
      </c>
      <c r="C26" s="867" t="s">
        <v>225</v>
      </c>
      <c r="D26" s="387" t="s">
        <v>0</v>
      </c>
      <c r="E26" s="380">
        <v>10000</v>
      </c>
      <c r="F26" s="541">
        <v>4832.63</v>
      </c>
      <c r="G26" s="380">
        <v>10000</v>
      </c>
      <c r="H26" s="380">
        <v>10000</v>
      </c>
      <c r="I26" s="380">
        <v>10000</v>
      </c>
    </row>
    <row r="27" spans="1:9">
      <c r="A27" s="285">
        <v>3221</v>
      </c>
      <c r="B27" s="286" t="s">
        <v>27</v>
      </c>
      <c r="C27" s="870" t="s">
        <v>225</v>
      </c>
      <c r="D27" s="388" t="s">
        <v>259</v>
      </c>
      <c r="E27" s="382">
        <v>0</v>
      </c>
      <c r="F27" s="543"/>
      <c r="G27" s="382">
        <v>0</v>
      </c>
      <c r="H27" s="382">
        <v>0</v>
      </c>
      <c r="I27" s="382">
        <v>0</v>
      </c>
    </row>
    <row r="28" spans="1:9">
      <c r="A28" s="282" t="s">
        <v>28</v>
      </c>
      <c r="B28" s="29" t="s">
        <v>29</v>
      </c>
      <c r="C28" s="867" t="s">
        <v>225</v>
      </c>
      <c r="D28" s="387" t="s">
        <v>0</v>
      </c>
      <c r="E28" s="380">
        <v>15000</v>
      </c>
      <c r="F28" s="541">
        <v>5663.22</v>
      </c>
      <c r="G28" s="380">
        <v>16000</v>
      </c>
      <c r="H28" s="380">
        <v>16000</v>
      </c>
      <c r="I28" s="380">
        <v>16000</v>
      </c>
    </row>
    <row r="29" spans="1:9">
      <c r="A29" s="282" t="s">
        <v>30</v>
      </c>
      <c r="B29" s="283" t="s">
        <v>31</v>
      </c>
      <c r="C29" s="867" t="s">
        <v>225</v>
      </c>
      <c r="D29" s="387" t="s">
        <v>0</v>
      </c>
      <c r="E29" s="380">
        <v>6000</v>
      </c>
      <c r="F29" s="541">
        <v>0</v>
      </c>
      <c r="G29" s="380">
        <v>3000</v>
      </c>
      <c r="H29" s="380">
        <v>3000</v>
      </c>
      <c r="I29" s="380">
        <v>3000</v>
      </c>
    </row>
    <row r="30" spans="1:9">
      <c r="A30" s="282" t="s">
        <v>32</v>
      </c>
      <c r="B30" s="283" t="s">
        <v>33</v>
      </c>
      <c r="C30" s="867" t="s">
        <v>225</v>
      </c>
      <c r="D30" s="387" t="s">
        <v>0</v>
      </c>
      <c r="E30" s="380">
        <v>5000</v>
      </c>
      <c r="F30" s="541">
        <v>285.8</v>
      </c>
      <c r="G30" s="380">
        <v>3000</v>
      </c>
      <c r="H30" s="380">
        <v>3000</v>
      </c>
      <c r="I30" s="380">
        <v>3000</v>
      </c>
    </row>
    <row r="31" spans="1:9">
      <c r="A31" s="277" t="s">
        <v>34</v>
      </c>
      <c r="B31" s="278" t="s">
        <v>35</v>
      </c>
      <c r="C31" s="867" t="s">
        <v>225</v>
      </c>
      <c r="D31" s="391"/>
      <c r="E31" s="379">
        <f>E32+E33+E34+E35+E36+E37+E38+E39+E40+E41++E42+E43+E44+E45+E46</f>
        <v>492000</v>
      </c>
      <c r="F31" s="379">
        <f t="shared" ref="F31:I31" si="13">F32+F33+F34+F35+F36+F37+F38+F39+F40+F41++F42+F43+F44+F45+F46</f>
        <v>215745.55</v>
      </c>
      <c r="G31" s="379">
        <f t="shared" si="13"/>
        <v>408100</v>
      </c>
      <c r="H31" s="379">
        <f t="shared" si="13"/>
        <v>407100</v>
      </c>
      <c r="I31" s="379">
        <f t="shared" si="13"/>
        <v>407100</v>
      </c>
    </row>
    <row r="32" spans="1:9">
      <c r="A32" s="282" t="s">
        <v>36</v>
      </c>
      <c r="B32" s="283" t="s">
        <v>37</v>
      </c>
      <c r="C32" s="867" t="s">
        <v>225</v>
      </c>
      <c r="D32" s="387" t="s">
        <v>0</v>
      </c>
      <c r="E32" s="380">
        <v>50000</v>
      </c>
      <c r="F32" s="541">
        <v>22367.88</v>
      </c>
      <c r="G32" s="380">
        <v>53000</v>
      </c>
      <c r="H32" s="380">
        <v>53000</v>
      </c>
      <c r="I32" s="380">
        <v>53000</v>
      </c>
    </row>
    <row r="33" spans="1:9">
      <c r="A33" s="285">
        <v>3231</v>
      </c>
      <c r="B33" s="286" t="s">
        <v>37</v>
      </c>
      <c r="C33" s="870" t="s">
        <v>225</v>
      </c>
      <c r="D33" s="388" t="s">
        <v>259</v>
      </c>
      <c r="E33" s="382">
        <v>0</v>
      </c>
      <c r="F33" s="543"/>
      <c r="G33" s="382">
        <v>0</v>
      </c>
      <c r="H33" s="382">
        <v>0</v>
      </c>
      <c r="I33" s="382">
        <v>0</v>
      </c>
    </row>
    <row r="34" spans="1:9">
      <c r="A34" s="282" t="s">
        <v>38</v>
      </c>
      <c r="B34" s="283" t="s">
        <v>39</v>
      </c>
      <c r="C34" s="867" t="s">
        <v>225</v>
      </c>
      <c r="D34" s="387" t="s">
        <v>0</v>
      </c>
      <c r="E34" s="380">
        <v>5000</v>
      </c>
      <c r="F34" s="541">
        <v>856.25</v>
      </c>
      <c r="G34" s="380">
        <v>4000</v>
      </c>
      <c r="H34" s="380">
        <v>4000</v>
      </c>
      <c r="I34" s="380">
        <v>4000</v>
      </c>
    </row>
    <row r="35" spans="1:9">
      <c r="A35" s="282" t="s">
        <v>40</v>
      </c>
      <c r="B35" s="283" t="s">
        <v>41</v>
      </c>
      <c r="C35" s="867" t="s">
        <v>225</v>
      </c>
      <c r="D35" s="387" t="s">
        <v>0</v>
      </c>
      <c r="E35" s="380">
        <v>100000</v>
      </c>
      <c r="F35" s="541">
        <v>18978.13</v>
      </c>
      <c r="G35" s="380">
        <v>90000</v>
      </c>
      <c r="H35" s="380">
        <v>90000</v>
      </c>
      <c r="I35" s="380">
        <v>90000</v>
      </c>
    </row>
    <row r="36" spans="1:9">
      <c r="A36" s="285" t="s">
        <v>40</v>
      </c>
      <c r="B36" s="286" t="s">
        <v>41</v>
      </c>
      <c r="C36" s="870" t="s">
        <v>225</v>
      </c>
      <c r="D36" s="388" t="s">
        <v>259</v>
      </c>
      <c r="E36" s="382">
        <v>10000</v>
      </c>
      <c r="F36" s="543"/>
      <c r="G36" s="382">
        <v>0</v>
      </c>
      <c r="H36" s="382"/>
      <c r="I36" s="382"/>
    </row>
    <row r="37" spans="1:9">
      <c r="A37" s="282" t="s">
        <v>42</v>
      </c>
      <c r="B37" s="283" t="s">
        <v>43</v>
      </c>
      <c r="C37" s="867" t="s">
        <v>225</v>
      </c>
      <c r="D37" s="387" t="s">
        <v>0</v>
      </c>
      <c r="E37" s="380">
        <v>6000</v>
      </c>
      <c r="F37" s="541">
        <v>2991.85</v>
      </c>
      <c r="G37" s="380">
        <v>6000</v>
      </c>
      <c r="H37" s="380">
        <v>6000</v>
      </c>
      <c r="I37" s="380">
        <v>6000</v>
      </c>
    </row>
    <row r="38" spans="1:9">
      <c r="A38" s="282" t="s">
        <v>44</v>
      </c>
      <c r="B38" s="283" t="s">
        <v>45</v>
      </c>
      <c r="C38" s="867" t="s">
        <v>225</v>
      </c>
      <c r="D38" s="387" t="s">
        <v>0</v>
      </c>
      <c r="E38" s="380">
        <v>110000</v>
      </c>
      <c r="F38" s="541">
        <v>62996.88</v>
      </c>
      <c r="G38" s="380">
        <v>104600</v>
      </c>
      <c r="H38" s="380">
        <v>104600</v>
      </c>
      <c r="I38" s="380">
        <v>104600</v>
      </c>
    </row>
    <row r="39" spans="1:9">
      <c r="A39" s="285">
        <v>3235</v>
      </c>
      <c r="B39" s="286" t="s">
        <v>45</v>
      </c>
      <c r="C39" s="870" t="s">
        <v>225</v>
      </c>
      <c r="D39" s="388" t="s">
        <v>259</v>
      </c>
      <c r="E39" s="382">
        <v>10000</v>
      </c>
      <c r="F39" s="543"/>
      <c r="G39" s="382">
        <v>0</v>
      </c>
      <c r="H39" s="382"/>
      <c r="I39" s="382"/>
    </row>
    <row r="40" spans="1:9">
      <c r="A40" s="282" t="s">
        <v>46</v>
      </c>
      <c r="B40" s="283" t="s">
        <v>47</v>
      </c>
      <c r="C40" s="867" t="s">
        <v>225</v>
      </c>
      <c r="D40" s="387" t="s">
        <v>0</v>
      </c>
      <c r="E40" s="380">
        <v>1000</v>
      </c>
      <c r="F40" s="541"/>
      <c r="G40" s="380">
        <v>2500</v>
      </c>
      <c r="H40" s="380">
        <v>1500</v>
      </c>
      <c r="I40" s="380">
        <v>1500</v>
      </c>
    </row>
    <row r="41" spans="1:9">
      <c r="A41" s="282" t="s">
        <v>48</v>
      </c>
      <c r="B41" s="283" t="s">
        <v>49</v>
      </c>
      <c r="C41" s="867" t="s">
        <v>225</v>
      </c>
      <c r="D41" s="387" t="s">
        <v>0</v>
      </c>
      <c r="E41" s="380">
        <v>100000</v>
      </c>
      <c r="F41" s="541">
        <v>68914.559999999998</v>
      </c>
      <c r="G41" s="380">
        <v>87000</v>
      </c>
      <c r="H41" s="380">
        <v>87000</v>
      </c>
      <c r="I41" s="380">
        <v>87000</v>
      </c>
    </row>
    <row r="42" spans="1:9">
      <c r="A42" s="285">
        <v>3237</v>
      </c>
      <c r="B42" s="286" t="s">
        <v>49</v>
      </c>
      <c r="C42" s="870" t="s">
        <v>225</v>
      </c>
      <c r="D42" s="388">
        <v>31</v>
      </c>
      <c r="E42" s="596"/>
      <c r="F42" s="596"/>
      <c r="G42" s="596">
        <v>0</v>
      </c>
      <c r="H42" s="596"/>
      <c r="I42" s="596"/>
    </row>
    <row r="43" spans="1:9">
      <c r="A43" s="282" t="s">
        <v>50</v>
      </c>
      <c r="B43" s="283" t="s">
        <v>51</v>
      </c>
      <c r="C43" s="867" t="s">
        <v>225</v>
      </c>
      <c r="D43" s="387" t="s">
        <v>0</v>
      </c>
      <c r="E43" s="380">
        <v>30000</v>
      </c>
      <c r="F43" s="541">
        <v>2812.5</v>
      </c>
      <c r="G43" s="380">
        <v>18000</v>
      </c>
      <c r="H43" s="380">
        <v>18000</v>
      </c>
      <c r="I43" s="380">
        <v>18000</v>
      </c>
    </row>
    <row r="44" spans="1:9">
      <c r="A44" s="285">
        <v>3238</v>
      </c>
      <c r="B44" s="286" t="s">
        <v>51</v>
      </c>
      <c r="C44" s="870" t="s">
        <v>225</v>
      </c>
      <c r="D44" s="388" t="s">
        <v>259</v>
      </c>
      <c r="E44" s="382">
        <v>0</v>
      </c>
      <c r="F44" s="543"/>
      <c r="G44" s="382">
        <v>0</v>
      </c>
      <c r="H44" s="382">
        <v>0</v>
      </c>
      <c r="I44" s="382">
        <v>0</v>
      </c>
    </row>
    <row r="45" spans="1:9">
      <c r="A45" s="282" t="s">
        <v>52</v>
      </c>
      <c r="B45" s="283" t="s">
        <v>53</v>
      </c>
      <c r="C45" s="867" t="s">
        <v>225</v>
      </c>
      <c r="D45" s="387" t="s">
        <v>0</v>
      </c>
      <c r="E45" s="380">
        <v>60000</v>
      </c>
      <c r="F45" s="541">
        <v>35827.5</v>
      </c>
      <c r="G45" s="380">
        <v>43000</v>
      </c>
      <c r="H45" s="380">
        <v>43000</v>
      </c>
      <c r="I45" s="380">
        <v>43000</v>
      </c>
    </row>
    <row r="46" spans="1:9">
      <c r="A46" s="285">
        <v>3239</v>
      </c>
      <c r="B46" s="287" t="s">
        <v>53</v>
      </c>
      <c r="C46" s="870" t="s">
        <v>225</v>
      </c>
      <c r="D46" s="388" t="s">
        <v>259</v>
      </c>
      <c r="E46" s="382">
        <v>10000</v>
      </c>
      <c r="F46" s="543"/>
      <c r="G46" s="382">
        <v>0</v>
      </c>
      <c r="H46" s="382">
        <v>0</v>
      </c>
      <c r="I46" s="382">
        <v>0</v>
      </c>
    </row>
    <row r="47" spans="1:9">
      <c r="A47" s="277" t="s">
        <v>54</v>
      </c>
      <c r="B47" s="278" t="s">
        <v>55</v>
      </c>
      <c r="C47" s="867" t="s">
        <v>225</v>
      </c>
      <c r="D47" s="391"/>
      <c r="E47" s="379">
        <f>E48</f>
        <v>35000</v>
      </c>
      <c r="F47" s="379">
        <f>F48</f>
        <v>8681</v>
      </c>
      <c r="G47" s="379">
        <f t="shared" ref="G47:I47" si="14">G48</f>
        <v>16000</v>
      </c>
      <c r="H47" s="379">
        <f t="shared" si="14"/>
        <v>16000</v>
      </c>
      <c r="I47" s="379">
        <f t="shared" si="14"/>
        <v>16000</v>
      </c>
    </row>
    <row r="48" spans="1:9">
      <c r="A48" s="282">
        <v>3241</v>
      </c>
      <c r="B48" s="283" t="s">
        <v>55</v>
      </c>
      <c r="C48" s="867" t="s">
        <v>225</v>
      </c>
      <c r="D48" s="387" t="s">
        <v>0</v>
      </c>
      <c r="E48" s="380">
        <v>35000</v>
      </c>
      <c r="F48" s="541">
        <v>8681</v>
      </c>
      <c r="G48" s="380">
        <v>16000</v>
      </c>
      <c r="H48" s="380">
        <v>16000</v>
      </c>
      <c r="I48" s="380">
        <v>16000</v>
      </c>
    </row>
    <row r="49" spans="1:9" s="87" customFormat="1">
      <c r="A49" s="403">
        <v>-329</v>
      </c>
      <c r="B49" s="404" t="s">
        <v>58</v>
      </c>
      <c r="C49" s="867" t="s">
        <v>225</v>
      </c>
      <c r="D49" s="402"/>
      <c r="E49" s="401">
        <f>E50+E51+E52+E53+E54+E55</f>
        <v>97000</v>
      </c>
      <c r="F49" s="401">
        <f>F50+F51+F52+F53+F54+F55</f>
        <v>39507.089999999997</v>
      </c>
      <c r="G49" s="401">
        <f t="shared" ref="G49:I49" si="15">G50+G51+G52+G53+G54+G55</f>
        <v>69000</v>
      </c>
      <c r="H49" s="401">
        <f t="shared" si="15"/>
        <v>69000</v>
      </c>
      <c r="I49" s="401">
        <f t="shared" si="15"/>
        <v>69000</v>
      </c>
    </row>
    <row r="50" spans="1:9" s="87" customFormat="1">
      <c r="A50" s="748">
        <v>3291</v>
      </c>
      <c r="B50" s="749" t="s">
        <v>469</v>
      </c>
      <c r="C50" s="869" t="s">
        <v>225</v>
      </c>
      <c r="D50" s="750"/>
      <c r="E50" s="751"/>
      <c r="F50" s="751"/>
      <c r="G50" s="751">
        <v>13000</v>
      </c>
      <c r="H50" s="751">
        <v>13000</v>
      </c>
      <c r="I50" s="751">
        <v>13000</v>
      </c>
    </row>
    <row r="51" spans="1:9">
      <c r="A51" s="394">
        <v>3293</v>
      </c>
      <c r="B51" s="395" t="s">
        <v>64</v>
      </c>
      <c r="C51" s="867" t="s">
        <v>225</v>
      </c>
      <c r="D51" s="397" t="s">
        <v>0</v>
      </c>
      <c r="E51" s="396">
        <v>52000</v>
      </c>
      <c r="F51" s="546">
        <v>16464</v>
      </c>
      <c r="G51" s="396">
        <v>26000</v>
      </c>
      <c r="H51" s="396">
        <v>26000</v>
      </c>
      <c r="I51" s="396">
        <v>26000</v>
      </c>
    </row>
    <row r="52" spans="1:9">
      <c r="A52" s="285">
        <v>3293</v>
      </c>
      <c r="B52" s="286" t="s">
        <v>64</v>
      </c>
      <c r="C52" s="870" t="s">
        <v>225</v>
      </c>
      <c r="D52" s="388" t="s">
        <v>259</v>
      </c>
      <c r="E52" s="382">
        <v>10000</v>
      </c>
      <c r="F52" s="543"/>
      <c r="G52" s="382">
        <v>0</v>
      </c>
      <c r="H52" s="382">
        <v>0</v>
      </c>
      <c r="I52" s="382">
        <v>0</v>
      </c>
    </row>
    <row r="53" spans="1:9">
      <c r="A53" s="282">
        <v>3295</v>
      </c>
      <c r="B53" s="283" t="s">
        <v>68</v>
      </c>
      <c r="C53" s="867" t="s">
        <v>225</v>
      </c>
      <c r="D53" s="387" t="s">
        <v>0</v>
      </c>
      <c r="E53" s="380">
        <v>10000</v>
      </c>
      <c r="F53" s="541">
        <v>2180</v>
      </c>
      <c r="G53" s="380">
        <v>7000</v>
      </c>
      <c r="H53" s="380">
        <v>7000</v>
      </c>
      <c r="I53" s="380">
        <v>7000</v>
      </c>
    </row>
    <row r="54" spans="1:9">
      <c r="A54" s="285">
        <v>3295</v>
      </c>
      <c r="B54" s="286" t="s">
        <v>68</v>
      </c>
      <c r="C54" s="870" t="s">
        <v>225</v>
      </c>
      <c r="D54" s="388" t="s">
        <v>259</v>
      </c>
      <c r="E54" s="382">
        <v>0</v>
      </c>
      <c r="F54" s="543"/>
      <c r="G54" s="382">
        <v>0</v>
      </c>
      <c r="H54" s="382">
        <v>0</v>
      </c>
      <c r="I54" s="382">
        <v>0</v>
      </c>
    </row>
    <row r="55" spans="1:9">
      <c r="A55" s="282">
        <v>3294</v>
      </c>
      <c r="B55" s="283" t="s">
        <v>66</v>
      </c>
      <c r="C55" s="867" t="s">
        <v>225</v>
      </c>
      <c r="D55" s="387" t="s">
        <v>0</v>
      </c>
      <c r="E55" s="380">
        <v>25000</v>
      </c>
      <c r="F55" s="541">
        <v>20863.09</v>
      </c>
      <c r="G55" s="380">
        <v>23000</v>
      </c>
      <c r="H55" s="380">
        <v>23000</v>
      </c>
      <c r="I55" s="380">
        <v>23000</v>
      </c>
    </row>
    <row r="56" spans="1:9" s="87" customFormat="1">
      <c r="A56" s="399" t="s">
        <v>70</v>
      </c>
      <c r="B56" s="400" t="s">
        <v>71</v>
      </c>
      <c r="C56" s="867" t="s">
        <v>225</v>
      </c>
      <c r="D56" s="402"/>
      <c r="E56" s="401">
        <f>E57+E58+E59+E60+E61</f>
        <v>3000</v>
      </c>
      <c r="F56" s="401">
        <f>F57+F58+F59+F60+F61</f>
        <v>2.29</v>
      </c>
      <c r="G56" s="401">
        <f t="shared" ref="G56:H56" si="16">G57+G58+G59+G60+G61</f>
        <v>900</v>
      </c>
      <c r="H56" s="401">
        <f t="shared" si="16"/>
        <v>900</v>
      </c>
      <c r="I56" s="401">
        <f t="shared" ref="I56" si="17">I57+I58+I59+I60+I61</f>
        <v>900</v>
      </c>
    </row>
    <row r="57" spans="1:9">
      <c r="A57" s="394" t="s">
        <v>72</v>
      </c>
      <c r="B57" s="395" t="s">
        <v>73</v>
      </c>
      <c r="C57" s="867" t="s">
        <v>225</v>
      </c>
      <c r="D57" s="398" t="s">
        <v>0</v>
      </c>
      <c r="E57" s="381">
        <v>2000</v>
      </c>
      <c r="F57" s="542"/>
      <c r="G57" s="381">
        <v>500</v>
      </c>
      <c r="H57" s="381">
        <v>500</v>
      </c>
      <c r="I57" s="381">
        <v>500</v>
      </c>
    </row>
    <row r="58" spans="1:9">
      <c r="A58" s="285">
        <v>3431</v>
      </c>
      <c r="B58" s="286" t="s">
        <v>73</v>
      </c>
      <c r="C58" s="870" t="s">
        <v>225</v>
      </c>
      <c r="D58" s="388" t="s">
        <v>259</v>
      </c>
      <c r="E58" s="382">
        <v>0</v>
      </c>
      <c r="F58" s="543"/>
      <c r="G58" s="382">
        <v>0</v>
      </c>
      <c r="H58" s="382">
        <v>0</v>
      </c>
      <c r="I58" s="382">
        <v>0</v>
      </c>
    </row>
    <row r="59" spans="1:9">
      <c r="A59" s="282">
        <v>3432</v>
      </c>
      <c r="B59" s="283" t="s">
        <v>316</v>
      </c>
      <c r="C59" s="867" t="s">
        <v>225</v>
      </c>
      <c r="D59" s="387" t="s">
        <v>0</v>
      </c>
      <c r="E59" s="380">
        <v>500</v>
      </c>
      <c r="F59" s="541"/>
      <c r="G59" s="380">
        <v>200</v>
      </c>
      <c r="H59" s="380">
        <v>200</v>
      </c>
      <c r="I59" s="380">
        <v>200</v>
      </c>
    </row>
    <row r="60" spans="1:9">
      <c r="A60" s="285">
        <v>3432</v>
      </c>
      <c r="B60" s="286" t="s">
        <v>316</v>
      </c>
      <c r="C60" s="870" t="s">
        <v>225</v>
      </c>
      <c r="D60" s="388" t="s">
        <v>259</v>
      </c>
      <c r="E60" s="382">
        <v>0</v>
      </c>
      <c r="F60" s="543"/>
      <c r="G60" s="382">
        <v>0</v>
      </c>
      <c r="H60" s="382">
        <v>0</v>
      </c>
      <c r="I60" s="382">
        <v>0</v>
      </c>
    </row>
    <row r="61" spans="1:9">
      <c r="A61" s="282">
        <v>3433</v>
      </c>
      <c r="B61" s="283" t="s">
        <v>75</v>
      </c>
      <c r="C61" s="867" t="s">
        <v>225</v>
      </c>
      <c r="D61" s="387" t="s">
        <v>0</v>
      </c>
      <c r="E61" s="380">
        <v>500</v>
      </c>
      <c r="F61" s="541">
        <v>2.29</v>
      </c>
      <c r="G61" s="380">
        <v>200</v>
      </c>
      <c r="H61" s="380">
        <v>200</v>
      </c>
      <c r="I61" s="380">
        <v>200</v>
      </c>
    </row>
    <row r="62" spans="1:9">
      <c r="A62" s="277" t="s">
        <v>83</v>
      </c>
      <c r="B62" s="278" t="s">
        <v>84</v>
      </c>
      <c r="C62" s="867" t="s">
        <v>225</v>
      </c>
      <c r="D62" s="392">
        <v>11</v>
      </c>
      <c r="E62" s="383">
        <f>E63</f>
        <v>13000</v>
      </c>
      <c r="F62" s="383">
        <f>F63</f>
        <v>0</v>
      </c>
      <c r="G62" s="383">
        <f t="shared" ref="G62:I62" si="18">G63</f>
        <v>8000</v>
      </c>
      <c r="H62" s="383">
        <f t="shared" si="18"/>
        <v>8000</v>
      </c>
      <c r="I62" s="383">
        <f t="shared" si="18"/>
        <v>8000</v>
      </c>
    </row>
    <row r="63" spans="1:9">
      <c r="A63" s="394" t="s">
        <v>85</v>
      </c>
      <c r="B63" s="395" t="s">
        <v>86</v>
      </c>
      <c r="C63" s="867" t="s">
        <v>225</v>
      </c>
      <c r="D63" s="398">
        <v>11</v>
      </c>
      <c r="E63" s="381">
        <v>13000</v>
      </c>
      <c r="F63" s="542"/>
      <c r="G63" s="381">
        <v>8000</v>
      </c>
      <c r="H63" s="381">
        <v>8000</v>
      </c>
      <c r="I63" s="381">
        <v>8000</v>
      </c>
    </row>
    <row r="64" spans="1:9">
      <c r="A64" s="277" t="s">
        <v>88</v>
      </c>
      <c r="B64" s="278" t="s">
        <v>89</v>
      </c>
      <c r="C64" s="867" t="s">
        <v>225</v>
      </c>
      <c r="D64" s="392">
        <v>11</v>
      </c>
      <c r="E64" s="383">
        <f>E65+E66</f>
        <v>10000</v>
      </c>
      <c r="F64" s="383">
        <f>F65+F66</f>
        <v>6664.52</v>
      </c>
      <c r="G64" s="383">
        <f t="shared" ref="G64:H64" si="19">G65+G66</f>
        <v>10000</v>
      </c>
      <c r="H64" s="383">
        <f t="shared" si="19"/>
        <v>10000</v>
      </c>
      <c r="I64" s="383">
        <f t="shared" ref="I64" si="20">I65+I66</f>
        <v>10000</v>
      </c>
    </row>
    <row r="65" spans="1:9">
      <c r="A65" s="394" t="s">
        <v>90</v>
      </c>
      <c r="B65" s="395" t="s">
        <v>91</v>
      </c>
      <c r="C65" s="867" t="s">
        <v>225</v>
      </c>
      <c r="D65" s="398" t="s">
        <v>0</v>
      </c>
      <c r="E65" s="381">
        <v>2000</v>
      </c>
      <c r="F65" s="542"/>
      <c r="G65" s="381">
        <v>8000</v>
      </c>
      <c r="H65" s="381">
        <v>8000</v>
      </c>
      <c r="I65" s="381">
        <v>8000</v>
      </c>
    </row>
    <row r="66" spans="1:9">
      <c r="A66" s="282" t="s">
        <v>92</v>
      </c>
      <c r="B66" s="283" t="s">
        <v>93</v>
      </c>
      <c r="C66" s="867" t="s">
        <v>225</v>
      </c>
      <c r="D66" s="387" t="s">
        <v>0</v>
      </c>
      <c r="E66" s="380">
        <v>8000</v>
      </c>
      <c r="F66" s="541">
        <v>6664.52</v>
      </c>
      <c r="G66" s="380">
        <v>2000</v>
      </c>
      <c r="H66" s="380">
        <v>2000</v>
      </c>
      <c r="I66" s="380">
        <v>2000</v>
      </c>
    </row>
    <row r="173" ht="15" customHeight="1"/>
  </sheetData>
  <mergeCells count="3">
    <mergeCell ref="B2:C2"/>
    <mergeCell ref="A3:C8"/>
    <mergeCell ref="A9:I9"/>
  </mergeCells>
  <printOptions horizontalCentered="1"/>
  <pageMargins left="0.19685039370078741" right="0.19685039370078741" top="0.39370078740157483" bottom="0.39370078740157483" header="0.39370078740157483" footer="0.39370078740157483"/>
  <pageSetup paperSize="9" orientation="landscape" r:id="rId1"/>
  <headerFooter>
    <oddFooter>&amp;CHCZP&amp;R&amp;P</oddFooter>
  </headerFooter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Normal="100" zoomScaleSheetLayoutView="110" workbookViewId="0">
      <pane ySplit="3" topLeftCell="A29" activePane="bottomLeft" state="frozen"/>
      <selection pane="bottomLeft" activeCell="E59" sqref="E59"/>
    </sheetView>
  </sheetViews>
  <sheetFormatPr defaultColWidth="17.5703125" defaultRowHeight="12"/>
  <cols>
    <col min="1" max="1" width="4.7109375" style="26" customWidth="1"/>
    <col min="2" max="2" width="8.5703125" style="26" customWidth="1"/>
    <col min="3" max="3" width="50.7109375" style="201" customWidth="1"/>
    <col min="4" max="4" width="2" style="203" hidden="1" customWidth="1"/>
    <col min="5" max="8" width="17.7109375" style="203" customWidth="1"/>
    <col min="9" max="243" width="46" style="203" customWidth="1"/>
    <col min="244" max="244" width="5.7109375" style="203" customWidth="1"/>
    <col min="245" max="245" width="11" style="203" customWidth="1"/>
    <col min="246" max="246" width="34.5703125" style="203" customWidth="1"/>
    <col min="247" max="248" width="17.5703125" style="203"/>
    <col min="249" max="249" width="5.140625" style="203" customWidth="1"/>
    <col min="250" max="250" width="10.42578125" style="203" customWidth="1"/>
    <col min="251" max="251" width="34.42578125" style="203" customWidth="1"/>
    <col min="252" max="252" width="0" style="203" hidden="1" customWidth="1"/>
    <col min="253" max="254" width="14.7109375" style="203" customWidth="1"/>
    <col min="255" max="255" width="0" style="203" hidden="1" customWidth="1"/>
    <col min="256" max="256" width="10.7109375" style="203" customWidth="1"/>
    <col min="257" max="257" width="14.7109375" style="203" customWidth="1"/>
    <col min="258" max="258" width="10.7109375" style="203" customWidth="1"/>
    <col min="259" max="259" width="14.7109375" style="203" customWidth="1"/>
    <col min="260" max="260" width="10.7109375" style="203" customWidth="1"/>
    <col min="261" max="499" width="46" style="203" customWidth="1"/>
    <col min="500" max="500" width="5.7109375" style="203" customWidth="1"/>
    <col min="501" max="501" width="11" style="203" customWidth="1"/>
    <col min="502" max="502" width="34.5703125" style="203" customWidth="1"/>
    <col min="503" max="504" width="17.5703125" style="203"/>
    <col min="505" max="505" width="5.140625" style="203" customWidth="1"/>
    <col min="506" max="506" width="10.42578125" style="203" customWidth="1"/>
    <col min="507" max="507" width="34.42578125" style="203" customWidth="1"/>
    <col min="508" max="508" width="0" style="203" hidden="1" customWidth="1"/>
    <col min="509" max="510" width="14.7109375" style="203" customWidth="1"/>
    <col min="511" max="511" width="0" style="203" hidden="1" customWidth="1"/>
    <col min="512" max="512" width="10.7109375" style="203" customWidth="1"/>
    <col min="513" max="513" width="14.7109375" style="203" customWidth="1"/>
    <col min="514" max="514" width="10.7109375" style="203" customWidth="1"/>
    <col min="515" max="515" width="14.7109375" style="203" customWidth="1"/>
    <col min="516" max="516" width="10.7109375" style="203" customWidth="1"/>
    <col min="517" max="755" width="46" style="203" customWidth="1"/>
    <col min="756" max="756" width="5.7109375" style="203" customWidth="1"/>
    <col min="757" max="757" width="11" style="203" customWidth="1"/>
    <col min="758" max="758" width="34.5703125" style="203" customWidth="1"/>
    <col min="759" max="760" width="17.5703125" style="203"/>
    <col min="761" max="761" width="5.140625" style="203" customWidth="1"/>
    <col min="762" max="762" width="10.42578125" style="203" customWidth="1"/>
    <col min="763" max="763" width="34.42578125" style="203" customWidth="1"/>
    <col min="764" max="764" width="0" style="203" hidden="1" customWidth="1"/>
    <col min="765" max="766" width="14.7109375" style="203" customWidth="1"/>
    <col min="767" max="767" width="0" style="203" hidden="1" customWidth="1"/>
    <col min="768" max="768" width="10.7109375" style="203" customWidth="1"/>
    <col min="769" max="769" width="14.7109375" style="203" customWidth="1"/>
    <col min="770" max="770" width="10.7109375" style="203" customWidth="1"/>
    <col min="771" max="771" width="14.7109375" style="203" customWidth="1"/>
    <col min="772" max="772" width="10.7109375" style="203" customWidth="1"/>
    <col min="773" max="1011" width="46" style="203" customWidth="1"/>
    <col min="1012" max="1012" width="5.7109375" style="203" customWidth="1"/>
    <col min="1013" max="1013" width="11" style="203" customWidth="1"/>
    <col min="1014" max="1014" width="34.5703125" style="203" customWidth="1"/>
    <col min="1015" max="1016" width="17.5703125" style="203"/>
    <col min="1017" max="1017" width="5.140625" style="203" customWidth="1"/>
    <col min="1018" max="1018" width="10.42578125" style="203" customWidth="1"/>
    <col min="1019" max="1019" width="34.42578125" style="203" customWidth="1"/>
    <col min="1020" max="1020" width="0" style="203" hidden="1" customWidth="1"/>
    <col min="1021" max="1022" width="14.7109375" style="203" customWidth="1"/>
    <col min="1023" max="1023" width="0" style="203" hidden="1" customWidth="1"/>
    <col min="1024" max="1024" width="10.7109375" style="203" customWidth="1"/>
    <col min="1025" max="1025" width="14.7109375" style="203" customWidth="1"/>
    <col min="1026" max="1026" width="10.7109375" style="203" customWidth="1"/>
    <col min="1027" max="1027" width="14.7109375" style="203" customWidth="1"/>
    <col min="1028" max="1028" width="10.7109375" style="203" customWidth="1"/>
    <col min="1029" max="1267" width="46" style="203" customWidth="1"/>
    <col min="1268" max="1268" width="5.7109375" style="203" customWidth="1"/>
    <col min="1269" max="1269" width="11" style="203" customWidth="1"/>
    <col min="1270" max="1270" width="34.5703125" style="203" customWidth="1"/>
    <col min="1271" max="1272" width="17.5703125" style="203"/>
    <col min="1273" max="1273" width="5.140625" style="203" customWidth="1"/>
    <col min="1274" max="1274" width="10.42578125" style="203" customWidth="1"/>
    <col min="1275" max="1275" width="34.42578125" style="203" customWidth="1"/>
    <col min="1276" max="1276" width="0" style="203" hidden="1" customWidth="1"/>
    <col min="1277" max="1278" width="14.7109375" style="203" customWidth="1"/>
    <col min="1279" max="1279" width="0" style="203" hidden="1" customWidth="1"/>
    <col min="1280" max="1280" width="10.7109375" style="203" customWidth="1"/>
    <col min="1281" max="1281" width="14.7109375" style="203" customWidth="1"/>
    <col min="1282" max="1282" width="10.7109375" style="203" customWidth="1"/>
    <col min="1283" max="1283" width="14.7109375" style="203" customWidth="1"/>
    <col min="1284" max="1284" width="10.7109375" style="203" customWidth="1"/>
    <col min="1285" max="1523" width="46" style="203" customWidth="1"/>
    <col min="1524" max="1524" width="5.7109375" style="203" customWidth="1"/>
    <col min="1525" max="1525" width="11" style="203" customWidth="1"/>
    <col min="1526" max="1526" width="34.5703125" style="203" customWidth="1"/>
    <col min="1527" max="1528" width="17.5703125" style="203"/>
    <col min="1529" max="1529" width="5.140625" style="203" customWidth="1"/>
    <col min="1530" max="1530" width="10.42578125" style="203" customWidth="1"/>
    <col min="1531" max="1531" width="34.42578125" style="203" customWidth="1"/>
    <col min="1532" max="1532" width="0" style="203" hidden="1" customWidth="1"/>
    <col min="1533" max="1534" width="14.7109375" style="203" customWidth="1"/>
    <col min="1535" max="1535" width="0" style="203" hidden="1" customWidth="1"/>
    <col min="1536" max="1536" width="10.7109375" style="203" customWidth="1"/>
    <col min="1537" max="1537" width="14.7109375" style="203" customWidth="1"/>
    <col min="1538" max="1538" width="10.7109375" style="203" customWidth="1"/>
    <col min="1539" max="1539" width="14.7109375" style="203" customWidth="1"/>
    <col min="1540" max="1540" width="10.7109375" style="203" customWidth="1"/>
    <col min="1541" max="1779" width="46" style="203" customWidth="1"/>
    <col min="1780" max="1780" width="5.7109375" style="203" customWidth="1"/>
    <col min="1781" max="1781" width="11" style="203" customWidth="1"/>
    <col min="1782" max="1782" width="34.5703125" style="203" customWidth="1"/>
    <col min="1783" max="1784" width="17.5703125" style="203"/>
    <col min="1785" max="1785" width="5.140625" style="203" customWidth="1"/>
    <col min="1786" max="1786" width="10.42578125" style="203" customWidth="1"/>
    <col min="1787" max="1787" width="34.42578125" style="203" customWidth="1"/>
    <col min="1788" max="1788" width="0" style="203" hidden="1" customWidth="1"/>
    <col min="1789" max="1790" width="14.7109375" style="203" customWidth="1"/>
    <col min="1791" max="1791" width="0" style="203" hidden="1" customWidth="1"/>
    <col min="1792" max="1792" width="10.7109375" style="203" customWidth="1"/>
    <col min="1793" max="1793" width="14.7109375" style="203" customWidth="1"/>
    <col min="1794" max="1794" width="10.7109375" style="203" customWidth="1"/>
    <col min="1795" max="1795" width="14.7109375" style="203" customWidth="1"/>
    <col min="1796" max="1796" width="10.7109375" style="203" customWidth="1"/>
    <col min="1797" max="2035" width="46" style="203" customWidth="1"/>
    <col min="2036" max="2036" width="5.7109375" style="203" customWidth="1"/>
    <col min="2037" max="2037" width="11" style="203" customWidth="1"/>
    <col min="2038" max="2038" width="34.5703125" style="203" customWidth="1"/>
    <col min="2039" max="2040" width="17.5703125" style="203"/>
    <col min="2041" max="2041" width="5.140625" style="203" customWidth="1"/>
    <col min="2042" max="2042" width="10.42578125" style="203" customWidth="1"/>
    <col min="2043" max="2043" width="34.42578125" style="203" customWidth="1"/>
    <col min="2044" max="2044" width="0" style="203" hidden="1" customWidth="1"/>
    <col min="2045" max="2046" width="14.7109375" style="203" customWidth="1"/>
    <col min="2047" max="2047" width="0" style="203" hidden="1" customWidth="1"/>
    <col min="2048" max="2048" width="10.7109375" style="203" customWidth="1"/>
    <col min="2049" max="2049" width="14.7109375" style="203" customWidth="1"/>
    <col min="2050" max="2050" width="10.7109375" style="203" customWidth="1"/>
    <col min="2051" max="2051" width="14.7109375" style="203" customWidth="1"/>
    <col min="2052" max="2052" width="10.7109375" style="203" customWidth="1"/>
    <col min="2053" max="2291" width="46" style="203" customWidth="1"/>
    <col min="2292" max="2292" width="5.7109375" style="203" customWidth="1"/>
    <col min="2293" max="2293" width="11" style="203" customWidth="1"/>
    <col min="2294" max="2294" width="34.5703125" style="203" customWidth="1"/>
    <col min="2295" max="2296" width="17.5703125" style="203"/>
    <col min="2297" max="2297" width="5.140625" style="203" customWidth="1"/>
    <col min="2298" max="2298" width="10.42578125" style="203" customWidth="1"/>
    <col min="2299" max="2299" width="34.42578125" style="203" customWidth="1"/>
    <col min="2300" max="2300" width="0" style="203" hidden="1" customWidth="1"/>
    <col min="2301" max="2302" width="14.7109375" style="203" customWidth="1"/>
    <col min="2303" max="2303" width="0" style="203" hidden="1" customWidth="1"/>
    <col min="2304" max="2304" width="10.7109375" style="203" customWidth="1"/>
    <col min="2305" max="2305" width="14.7109375" style="203" customWidth="1"/>
    <col min="2306" max="2306" width="10.7109375" style="203" customWidth="1"/>
    <col min="2307" max="2307" width="14.7109375" style="203" customWidth="1"/>
    <col min="2308" max="2308" width="10.7109375" style="203" customWidth="1"/>
    <col min="2309" max="2547" width="46" style="203" customWidth="1"/>
    <col min="2548" max="2548" width="5.7109375" style="203" customWidth="1"/>
    <col min="2549" max="2549" width="11" style="203" customWidth="1"/>
    <col min="2550" max="2550" width="34.5703125" style="203" customWidth="1"/>
    <col min="2551" max="2552" width="17.5703125" style="203"/>
    <col min="2553" max="2553" width="5.140625" style="203" customWidth="1"/>
    <col min="2554" max="2554" width="10.42578125" style="203" customWidth="1"/>
    <col min="2555" max="2555" width="34.42578125" style="203" customWidth="1"/>
    <col min="2556" max="2556" width="0" style="203" hidden="1" customWidth="1"/>
    <col min="2557" max="2558" width="14.7109375" style="203" customWidth="1"/>
    <col min="2559" max="2559" width="0" style="203" hidden="1" customWidth="1"/>
    <col min="2560" max="2560" width="10.7109375" style="203" customWidth="1"/>
    <col min="2561" max="2561" width="14.7109375" style="203" customWidth="1"/>
    <col min="2562" max="2562" width="10.7109375" style="203" customWidth="1"/>
    <col min="2563" max="2563" width="14.7109375" style="203" customWidth="1"/>
    <col min="2564" max="2564" width="10.7109375" style="203" customWidth="1"/>
    <col min="2565" max="2803" width="46" style="203" customWidth="1"/>
    <col min="2804" max="2804" width="5.7109375" style="203" customWidth="1"/>
    <col min="2805" max="2805" width="11" style="203" customWidth="1"/>
    <col min="2806" max="2806" width="34.5703125" style="203" customWidth="1"/>
    <col min="2807" max="2808" width="17.5703125" style="203"/>
    <col min="2809" max="2809" width="5.140625" style="203" customWidth="1"/>
    <col min="2810" max="2810" width="10.42578125" style="203" customWidth="1"/>
    <col min="2811" max="2811" width="34.42578125" style="203" customWidth="1"/>
    <col min="2812" max="2812" width="0" style="203" hidden="1" customWidth="1"/>
    <col min="2813" max="2814" width="14.7109375" style="203" customWidth="1"/>
    <col min="2815" max="2815" width="0" style="203" hidden="1" customWidth="1"/>
    <col min="2816" max="2816" width="10.7109375" style="203" customWidth="1"/>
    <col min="2817" max="2817" width="14.7109375" style="203" customWidth="1"/>
    <col min="2818" max="2818" width="10.7109375" style="203" customWidth="1"/>
    <col min="2819" max="2819" width="14.7109375" style="203" customWidth="1"/>
    <col min="2820" max="2820" width="10.7109375" style="203" customWidth="1"/>
    <col min="2821" max="3059" width="46" style="203" customWidth="1"/>
    <col min="3060" max="3060" width="5.7109375" style="203" customWidth="1"/>
    <col min="3061" max="3061" width="11" style="203" customWidth="1"/>
    <col min="3062" max="3062" width="34.5703125" style="203" customWidth="1"/>
    <col min="3063" max="3064" width="17.5703125" style="203"/>
    <col min="3065" max="3065" width="5.140625" style="203" customWidth="1"/>
    <col min="3066" max="3066" width="10.42578125" style="203" customWidth="1"/>
    <col min="3067" max="3067" width="34.42578125" style="203" customWidth="1"/>
    <col min="3068" max="3068" width="0" style="203" hidden="1" customWidth="1"/>
    <col min="3069" max="3070" width="14.7109375" style="203" customWidth="1"/>
    <col min="3071" max="3071" width="0" style="203" hidden="1" customWidth="1"/>
    <col min="3072" max="3072" width="10.7109375" style="203" customWidth="1"/>
    <col min="3073" max="3073" width="14.7109375" style="203" customWidth="1"/>
    <col min="3074" max="3074" width="10.7109375" style="203" customWidth="1"/>
    <col min="3075" max="3075" width="14.7109375" style="203" customWidth="1"/>
    <col min="3076" max="3076" width="10.7109375" style="203" customWidth="1"/>
    <col min="3077" max="3315" width="46" style="203" customWidth="1"/>
    <col min="3316" max="3316" width="5.7109375" style="203" customWidth="1"/>
    <col min="3317" max="3317" width="11" style="203" customWidth="1"/>
    <col min="3318" max="3318" width="34.5703125" style="203" customWidth="1"/>
    <col min="3319" max="3320" width="17.5703125" style="203"/>
    <col min="3321" max="3321" width="5.140625" style="203" customWidth="1"/>
    <col min="3322" max="3322" width="10.42578125" style="203" customWidth="1"/>
    <col min="3323" max="3323" width="34.42578125" style="203" customWidth="1"/>
    <col min="3324" max="3324" width="0" style="203" hidden="1" customWidth="1"/>
    <col min="3325" max="3326" width="14.7109375" style="203" customWidth="1"/>
    <col min="3327" max="3327" width="0" style="203" hidden="1" customWidth="1"/>
    <col min="3328" max="3328" width="10.7109375" style="203" customWidth="1"/>
    <col min="3329" max="3329" width="14.7109375" style="203" customWidth="1"/>
    <col min="3330" max="3330" width="10.7109375" style="203" customWidth="1"/>
    <col min="3331" max="3331" width="14.7109375" style="203" customWidth="1"/>
    <col min="3332" max="3332" width="10.7109375" style="203" customWidth="1"/>
    <col min="3333" max="3571" width="46" style="203" customWidth="1"/>
    <col min="3572" max="3572" width="5.7109375" style="203" customWidth="1"/>
    <col min="3573" max="3573" width="11" style="203" customWidth="1"/>
    <col min="3574" max="3574" width="34.5703125" style="203" customWidth="1"/>
    <col min="3575" max="3576" width="17.5703125" style="203"/>
    <col min="3577" max="3577" width="5.140625" style="203" customWidth="1"/>
    <col min="3578" max="3578" width="10.42578125" style="203" customWidth="1"/>
    <col min="3579" max="3579" width="34.42578125" style="203" customWidth="1"/>
    <col min="3580" max="3580" width="0" style="203" hidden="1" customWidth="1"/>
    <col min="3581" max="3582" width="14.7109375" style="203" customWidth="1"/>
    <col min="3583" max="3583" width="0" style="203" hidden="1" customWidth="1"/>
    <col min="3584" max="3584" width="10.7109375" style="203" customWidth="1"/>
    <col min="3585" max="3585" width="14.7109375" style="203" customWidth="1"/>
    <col min="3586" max="3586" width="10.7109375" style="203" customWidth="1"/>
    <col min="3587" max="3587" width="14.7109375" style="203" customWidth="1"/>
    <col min="3588" max="3588" width="10.7109375" style="203" customWidth="1"/>
    <col min="3589" max="3827" width="46" style="203" customWidth="1"/>
    <col min="3828" max="3828" width="5.7109375" style="203" customWidth="1"/>
    <col min="3829" max="3829" width="11" style="203" customWidth="1"/>
    <col min="3830" max="3830" width="34.5703125" style="203" customWidth="1"/>
    <col min="3831" max="3832" width="17.5703125" style="203"/>
    <col min="3833" max="3833" width="5.140625" style="203" customWidth="1"/>
    <col min="3834" max="3834" width="10.42578125" style="203" customWidth="1"/>
    <col min="3835" max="3835" width="34.42578125" style="203" customWidth="1"/>
    <col min="3836" max="3836" width="0" style="203" hidden="1" customWidth="1"/>
    <col min="3837" max="3838" width="14.7109375" style="203" customWidth="1"/>
    <col min="3839" max="3839" width="0" style="203" hidden="1" customWidth="1"/>
    <col min="3840" max="3840" width="10.7109375" style="203" customWidth="1"/>
    <col min="3841" max="3841" width="14.7109375" style="203" customWidth="1"/>
    <col min="3842" max="3842" width="10.7109375" style="203" customWidth="1"/>
    <col min="3843" max="3843" width="14.7109375" style="203" customWidth="1"/>
    <col min="3844" max="3844" width="10.7109375" style="203" customWidth="1"/>
    <col min="3845" max="4083" width="46" style="203" customWidth="1"/>
    <col min="4084" max="4084" width="5.7109375" style="203" customWidth="1"/>
    <col min="4085" max="4085" width="11" style="203" customWidth="1"/>
    <col min="4086" max="4086" width="34.5703125" style="203" customWidth="1"/>
    <col min="4087" max="4088" width="17.5703125" style="203"/>
    <col min="4089" max="4089" width="5.140625" style="203" customWidth="1"/>
    <col min="4090" max="4090" width="10.42578125" style="203" customWidth="1"/>
    <col min="4091" max="4091" width="34.42578125" style="203" customWidth="1"/>
    <col min="4092" max="4092" width="0" style="203" hidden="1" customWidth="1"/>
    <col min="4093" max="4094" width="14.7109375" style="203" customWidth="1"/>
    <col min="4095" max="4095" width="0" style="203" hidden="1" customWidth="1"/>
    <col min="4096" max="4096" width="10.7109375" style="203" customWidth="1"/>
    <col min="4097" max="4097" width="14.7109375" style="203" customWidth="1"/>
    <col min="4098" max="4098" width="10.7109375" style="203" customWidth="1"/>
    <col min="4099" max="4099" width="14.7109375" style="203" customWidth="1"/>
    <col min="4100" max="4100" width="10.7109375" style="203" customWidth="1"/>
    <col min="4101" max="4339" width="46" style="203" customWidth="1"/>
    <col min="4340" max="4340" width="5.7109375" style="203" customWidth="1"/>
    <col min="4341" max="4341" width="11" style="203" customWidth="1"/>
    <col min="4342" max="4342" width="34.5703125" style="203" customWidth="1"/>
    <col min="4343" max="4344" width="17.5703125" style="203"/>
    <col min="4345" max="4345" width="5.140625" style="203" customWidth="1"/>
    <col min="4346" max="4346" width="10.42578125" style="203" customWidth="1"/>
    <col min="4347" max="4347" width="34.42578125" style="203" customWidth="1"/>
    <col min="4348" max="4348" width="0" style="203" hidden="1" customWidth="1"/>
    <col min="4349" max="4350" width="14.7109375" style="203" customWidth="1"/>
    <col min="4351" max="4351" width="0" style="203" hidden="1" customWidth="1"/>
    <col min="4352" max="4352" width="10.7109375" style="203" customWidth="1"/>
    <col min="4353" max="4353" width="14.7109375" style="203" customWidth="1"/>
    <col min="4354" max="4354" width="10.7109375" style="203" customWidth="1"/>
    <col min="4355" max="4355" width="14.7109375" style="203" customWidth="1"/>
    <col min="4356" max="4356" width="10.7109375" style="203" customWidth="1"/>
    <col min="4357" max="4595" width="46" style="203" customWidth="1"/>
    <col min="4596" max="4596" width="5.7109375" style="203" customWidth="1"/>
    <col min="4597" max="4597" width="11" style="203" customWidth="1"/>
    <col min="4598" max="4598" width="34.5703125" style="203" customWidth="1"/>
    <col min="4599" max="4600" width="17.5703125" style="203"/>
    <col min="4601" max="4601" width="5.140625" style="203" customWidth="1"/>
    <col min="4602" max="4602" width="10.42578125" style="203" customWidth="1"/>
    <col min="4603" max="4603" width="34.42578125" style="203" customWidth="1"/>
    <col min="4604" max="4604" width="0" style="203" hidden="1" customWidth="1"/>
    <col min="4605" max="4606" width="14.7109375" style="203" customWidth="1"/>
    <col min="4607" max="4607" width="0" style="203" hidden="1" customWidth="1"/>
    <col min="4608" max="4608" width="10.7109375" style="203" customWidth="1"/>
    <col min="4609" max="4609" width="14.7109375" style="203" customWidth="1"/>
    <col min="4610" max="4610" width="10.7109375" style="203" customWidth="1"/>
    <col min="4611" max="4611" width="14.7109375" style="203" customWidth="1"/>
    <col min="4612" max="4612" width="10.7109375" style="203" customWidth="1"/>
    <col min="4613" max="4851" width="46" style="203" customWidth="1"/>
    <col min="4852" max="4852" width="5.7109375" style="203" customWidth="1"/>
    <col min="4853" max="4853" width="11" style="203" customWidth="1"/>
    <col min="4854" max="4854" width="34.5703125" style="203" customWidth="1"/>
    <col min="4855" max="4856" width="17.5703125" style="203"/>
    <col min="4857" max="4857" width="5.140625" style="203" customWidth="1"/>
    <col min="4858" max="4858" width="10.42578125" style="203" customWidth="1"/>
    <col min="4859" max="4859" width="34.42578125" style="203" customWidth="1"/>
    <col min="4860" max="4860" width="0" style="203" hidden="1" customWidth="1"/>
    <col min="4861" max="4862" width="14.7109375" style="203" customWidth="1"/>
    <col min="4863" max="4863" width="0" style="203" hidden="1" customWidth="1"/>
    <col min="4864" max="4864" width="10.7109375" style="203" customWidth="1"/>
    <col min="4865" max="4865" width="14.7109375" style="203" customWidth="1"/>
    <col min="4866" max="4866" width="10.7109375" style="203" customWidth="1"/>
    <col min="4867" max="4867" width="14.7109375" style="203" customWidth="1"/>
    <col min="4868" max="4868" width="10.7109375" style="203" customWidth="1"/>
    <col min="4869" max="5107" width="46" style="203" customWidth="1"/>
    <col min="5108" max="5108" width="5.7109375" style="203" customWidth="1"/>
    <col min="5109" max="5109" width="11" style="203" customWidth="1"/>
    <col min="5110" max="5110" width="34.5703125" style="203" customWidth="1"/>
    <col min="5111" max="5112" width="17.5703125" style="203"/>
    <col min="5113" max="5113" width="5.140625" style="203" customWidth="1"/>
    <col min="5114" max="5114" width="10.42578125" style="203" customWidth="1"/>
    <col min="5115" max="5115" width="34.42578125" style="203" customWidth="1"/>
    <col min="5116" max="5116" width="0" style="203" hidden="1" customWidth="1"/>
    <col min="5117" max="5118" width="14.7109375" style="203" customWidth="1"/>
    <col min="5119" max="5119" width="0" style="203" hidden="1" customWidth="1"/>
    <col min="5120" max="5120" width="10.7109375" style="203" customWidth="1"/>
    <col min="5121" max="5121" width="14.7109375" style="203" customWidth="1"/>
    <col min="5122" max="5122" width="10.7109375" style="203" customWidth="1"/>
    <col min="5123" max="5123" width="14.7109375" style="203" customWidth="1"/>
    <col min="5124" max="5124" width="10.7109375" style="203" customWidth="1"/>
    <col min="5125" max="5363" width="46" style="203" customWidth="1"/>
    <col min="5364" max="5364" width="5.7109375" style="203" customWidth="1"/>
    <col min="5365" max="5365" width="11" style="203" customWidth="1"/>
    <col min="5366" max="5366" width="34.5703125" style="203" customWidth="1"/>
    <col min="5367" max="5368" width="17.5703125" style="203"/>
    <col min="5369" max="5369" width="5.140625" style="203" customWidth="1"/>
    <col min="5370" max="5370" width="10.42578125" style="203" customWidth="1"/>
    <col min="5371" max="5371" width="34.42578125" style="203" customWidth="1"/>
    <col min="5372" max="5372" width="0" style="203" hidden="1" customWidth="1"/>
    <col min="5373" max="5374" width="14.7109375" style="203" customWidth="1"/>
    <col min="5375" max="5375" width="0" style="203" hidden="1" customWidth="1"/>
    <col min="5376" max="5376" width="10.7109375" style="203" customWidth="1"/>
    <col min="5377" max="5377" width="14.7109375" style="203" customWidth="1"/>
    <col min="5378" max="5378" width="10.7109375" style="203" customWidth="1"/>
    <col min="5379" max="5379" width="14.7109375" style="203" customWidth="1"/>
    <col min="5380" max="5380" width="10.7109375" style="203" customWidth="1"/>
    <col min="5381" max="5619" width="46" style="203" customWidth="1"/>
    <col min="5620" max="5620" width="5.7109375" style="203" customWidth="1"/>
    <col min="5621" max="5621" width="11" style="203" customWidth="1"/>
    <col min="5622" max="5622" width="34.5703125" style="203" customWidth="1"/>
    <col min="5623" max="5624" width="17.5703125" style="203"/>
    <col min="5625" max="5625" width="5.140625" style="203" customWidth="1"/>
    <col min="5626" max="5626" width="10.42578125" style="203" customWidth="1"/>
    <col min="5627" max="5627" width="34.42578125" style="203" customWidth="1"/>
    <col min="5628" max="5628" width="0" style="203" hidden="1" customWidth="1"/>
    <col min="5629" max="5630" width="14.7109375" style="203" customWidth="1"/>
    <col min="5631" max="5631" width="0" style="203" hidden="1" customWidth="1"/>
    <col min="5632" max="5632" width="10.7109375" style="203" customWidth="1"/>
    <col min="5633" max="5633" width="14.7109375" style="203" customWidth="1"/>
    <col min="5634" max="5634" width="10.7109375" style="203" customWidth="1"/>
    <col min="5635" max="5635" width="14.7109375" style="203" customWidth="1"/>
    <col min="5636" max="5636" width="10.7109375" style="203" customWidth="1"/>
    <col min="5637" max="5875" width="46" style="203" customWidth="1"/>
    <col min="5876" max="5876" width="5.7109375" style="203" customWidth="1"/>
    <col min="5877" max="5877" width="11" style="203" customWidth="1"/>
    <col min="5878" max="5878" width="34.5703125" style="203" customWidth="1"/>
    <col min="5879" max="5880" width="17.5703125" style="203"/>
    <col min="5881" max="5881" width="5.140625" style="203" customWidth="1"/>
    <col min="5882" max="5882" width="10.42578125" style="203" customWidth="1"/>
    <col min="5883" max="5883" width="34.42578125" style="203" customWidth="1"/>
    <col min="5884" max="5884" width="0" style="203" hidden="1" customWidth="1"/>
    <col min="5885" max="5886" width="14.7109375" style="203" customWidth="1"/>
    <col min="5887" max="5887" width="0" style="203" hidden="1" customWidth="1"/>
    <col min="5888" max="5888" width="10.7109375" style="203" customWidth="1"/>
    <col min="5889" max="5889" width="14.7109375" style="203" customWidth="1"/>
    <col min="5890" max="5890" width="10.7109375" style="203" customWidth="1"/>
    <col min="5891" max="5891" width="14.7109375" style="203" customWidth="1"/>
    <col min="5892" max="5892" width="10.7109375" style="203" customWidth="1"/>
    <col min="5893" max="6131" width="46" style="203" customWidth="1"/>
    <col min="6132" max="6132" width="5.7109375" style="203" customWidth="1"/>
    <col min="6133" max="6133" width="11" style="203" customWidth="1"/>
    <col min="6134" max="6134" width="34.5703125" style="203" customWidth="1"/>
    <col min="6135" max="6136" width="17.5703125" style="203"/>
    <col min="6137" max="6137" width="5.140625" style="203" customWidth="1"/>
    <col min="6138" max="6138" width="10.42578125" style="203" customWidth="1"/>
    <col min="6139" max="6139" width="34.42578125" style="203" customWidth="1"/>
    <col min="6140" max="6140" width="0" style="203" hidden="1" customWidth="1"/>
    <col min="6141" max="6142" width="14.7109375" style="203" customWidth="1"/>
    <col min="6143" max="6143" width="0" style="203" hidden="1" customWidth="1"/>
    <col min="6144" max="6144" width="10.7109375" style="203" customWidth="1"/>
    <col min="6145" max="6145" width="14.7109375" style="203" customWidth="1"/>
    <col min="6146" max="6146" width="10.7109375" style="203" customWidth="1"/>
    <col min="6147" max="6147" width="14.7109375" style="203" customWidth="1"/>
    <col min="6148" max="6148" width="10.7109375" style="203" customWidth="1"/>
    <col min="6149" max="6387" width="46" style="203" customWidth="1"/>
    <col min="6388" max="6388" width="5.7109375" style="203" customWidth="1"/>
    <col min="6389" max="6389" width="11" style="203" customWidth="1"/>
    <col min="6390" max="6390" width="34.5703125" style="203" customWidth="1"/>
    <col min="6391" max="6392" width="17.5703125" style="203"/>
    <col min="6393" max="6393" width="5.140625" style="203" customWidth="1"/>
    <col min="6394" max="6394" width="10.42578125" style="203" customWidth="1"/>
    <col min="6395" max="6395" width="34.42578125" style="203" customWidth="1"/>
    <col min="6396" max="6396" width="0" style="203" hidden="1" customWidth="1"/>
    <col min="6397" max="6398" width="14.7109375" style="203" customWidth="1"/>
    <col min="6399" max="6399" width="0" style="203" hidden="1" customWidth="1"/>
    <col min="6400" max="6400" width="10.7109375" style="203" customWidth="1"/>
    <col min="6401" max="6401" width="14.7109375" style="203" customWidth="1"/>
    <col min="6402" max="6402" width="10.7109375" style="203" customWidth="1"/>
    <col min="6403" max="6403" width="14.7109375" style="203" customWidth="1"/>
    <col min="6404" max="6404" width="10.7109375" style="203" customWidth="1"/>
    <col min="6405" max="6643" width="46" style="203" customWidth="1"/>
    <col min="6644" max="6644" width="5.7109375" style="203" customWidth="1"/>
    <col min="6645" max="6645" width="11" style="203" customWidth="1"/>
    <col min="6646" max="6646" width="34.5703125" style="203" customWidth="1"/>
    <col min="6647" max="6648" width="17.5703125" style="203"/>
    <col min="6649" max="6649" width="5.140625" style="203" customWidth="1"/>
    <col min="6650" max="6650" width="10.42578125" style="203" customWidth="1"/>
    <col min="6651" max="6651" width="34.42578125" style="203" customWidth="1"/>
    <col min="6652" max="6652" width="0" style="203" hidden="1" customWidth="1"/>
    <col min="6653" max="6654" width="14.7109375" style="203" customWidth="1"/>
    <col min="6655" max="6655" width="0" style="203" hidden="1" customWidth="1"/>
    <col min="6656" max="6656" width="10.7109375" style="203" customWidth="1"/>
    <col min="6657" max="6657" width="14.7109375" style="203" customWidth="1"/>
    <col min="6658" max="6658" width="10.7109375" style="203" customWidth="1"/>
    <col min="6659" max="6659" width="14.7109375" style="203" customWidth="1"/>
    <col min="6660" max="6660" width="10.7109375" style="203" customWidth="1"/>
    <col min="6661" max="6899" width="46" style="203" customWidth="1"/>
    <col min="6900" max="6900" width="5.7109375" style="203" customWidth="1"/>
    <col min="6901" max="6901" width="11" style="203" customWidth="1"/>
    <col min="6902" max="6902" width="34.5703125" style="203" customWidth="1"/>
    <col min="6903" max="6904" width="17.5703125" style="203"/>
    <col min="6905" max="6905" width="5.140625" style="203" customWidth="1"/>
    <col min="6906" max="6906" width="10.42578125" style="203" customWidth="1"/>
    <col min="6907" max="6907" width="34.42578125" style="203" customWidth="1"/>
    <col min="6908" max="6908" width="0" style="203" hidden="1" customWidth="1"/>
    <col min="6909" max="6910" width="14.7109375" style="203" customWidth="1"/>
    <col min="6911" max="6911" width="0" style="203" hidden="1" customWidth="1"/>
    <col min="6912" max="6912" width="10.7109375" style="203" customWidth="1"/>
    <col min="6913" max="6913" width="14.7109375" style="203" customWidth="1"/>
    <col min="6914" max="6914" width="10.7109375" style="203" customWidth="1"/>
    <col min="6915" max="6915" width="14.7109375" style="203" customWidth="1"/>
    <col min="6916" max="6916" width="10.7109375" style="203" customWidth="1"/>
    <col min="6917" max="7155" width="46" style="203" customWidth="1"/>
    <col min="7156" max="7156" width="5.7109375" style="203" customWidth="1"/>
    <col min="7157" max="7157" width="11" style="203" customWidth="1"/>
    <col min="7158" max="7158" width="34.5703125" style="203" customWidth="1"/>
    <col min="7159" max="7160" width="17.5703125" style="203"/>
    <col min="7161" max="7161" width="5.140625" style="203" customWidth="1"/>
    <col min="7162" max="7162" width="10.42578125" style="203" customWidth="1"/>
    <col min="7163" max="7163" width="34.42578125" style="203" customWidth="1"/>
    <col min="7164" max="7164" width="0" style="203" hidden="1" customWidth="1"/>
    <col min="7165" max="7166" width="14.7109375" style="203" customWidth="1"/>
    <col min="7167" max="7167" width="0" style="203" hidden="1" customWidth="1"/>
    <col min="7168" max="7168" width="10.7109375" style="203" customWidth="1"/>
    <col min="7169" max="7169" width="14.7109375" style="203" customWidth="1"/>
    <col min="7170" max="7170" width="10.7109375" style="203" customWidth="1"/>
    <col min="7171" max="7171" width="14.7109375" style="203" customWidth="1"/>
    <col min="7172" max="7172" width="10.7109375" style="203" customWidth="1"/>
    <col min="7173" max="7411" width="46" style="203" customWidth="1"/>
    <col min="7412" max="7412" width="5.7109375" style="203" customWidth="1"/>
    <col min="7413" max="7413" width="11" style="203" customWidth="1"/>
    <col min="7414" max="7414" width="34.5703125" style="203" customWidth="1"/>
    <col min="7415" max="7416" width="17.5703125" style="203"/>
    <col min="7417" max="7417" width="5.140625" style="203" customWidth="1"/>
    <col min="7418" max="7418" width="10.42578125" style="203" customWidth="1"/>
    <col min="7419" max="7419" width="34.42578125" style="203" customWidth="1"/>
    <col min="7420" max="7420" width="0" style="203" hidden="1" customWidth="1"/>
    <col min="7421" max="7422" width="14.7109375" style="203" customWidth="1"/>
    <col min="7423" max="7423" width="0" style="203" hidden="1" customWidth="1"/>
    <col min="7424" max="7424" width="10.7109375" style="203" customWidth="1"/>
    <col min="7425" max="7425" width="14.7109375" style="203" customWidth="1"/>
    <col min="7426" max="7426" width="10.7109375" style="203" customWidth="1"/>
    <col min="7427" max="7427" width="14.7109375" style="203" customWidth="1"/>
    <col min="7428" max="7428" width="10.7109375" style="203" customWidth="1"/>
    <col min="7429" max="7667" width="46" style="203" customWidth="1"/>
    <col min="7668" max="7668" width="5.7109375" style="203" customWidth="1"/>
    <col min="7669" max="7669" width="11" style="203" customWidth="1"/>
    <col min="7670" max="7670" width="34.5703125" style="203" customWidth="1"/>
    <col min="7671" max="7672" width="17.5703125" style="203"/>
    <col min="7673" max="7673" width="5.140625" style="203" customWidth="1"/>
    <col min="7674" max="7674" width="10.42578125" style="203" customWidth="1"/>
    <col min="7675" max="7675" width="34.42578125" style="203" customWidth="1"/>
    <col min="7676" max="7676" width="0" style="203" hidden="1" customWidth="1"/>
    <col min="7677" max="7678" width="14.7109375" style="203" customWidth="1"/>
    <col min="7679" max="7679" width="0" style="203" hidden="1" customWidth="1"/>
    <col min="7680" max="7680" width="10.7109375" style="203" customWidth="1"/>
    <col min="7681" max="7681" width="14.7109375" style="203" customWidth="1"/>
    <col min="7682" max="7682" width="10.7109375" style="203" customWidth="1"/>
    <col min="7683" max="7683" width="14.7109375" style="203" customWidth="1"/>
    <col min="7684" max="7684" width="10.7109375" style="203" customWidth="1"/>
    <col min="7685" max="7923" width="46" style="203" customWidth="1"/>
    <col min="7924" max="7924" width="5.7109375" style="203" customWidth="1"/>
    <col min="7925" max="7925" width="11" style="203" customWidth="1"/>
    <col min="7926" max="7926" width="34.5703125" style="203" customWidth="1"/>
    <col min="7927" max="7928" width="17.5703125" style="203"/>
    <col min="7929" max="7929" width="5.140625" style="203" customWidth="1"/>
    <col min="7930" max="7930" width="10.42578125" style="203" customWidth="1"/>
    <col min="7931" max="7931" width="34.42578125" style="203" customWidth="1"/>
    <col min="7932" max="7932" width="0" style="203" hidden="1" customWidth="1"/>
    <col min="7933" max="7934" width="14.7109375" style="203" customWidth="1"/>
    <col min="7935" max="7935" width="0" style="203" hidden="1" customWidth="1"/>
    <col min="7936" max="7936" width="10.7109375" style="203" customWidth="1"/>
    <col min="7937" max="7937" width="14.7109375" style="203" customWidth="1"/>
    <col min="7938" max="7938" width="10.7109375" style="203" customWidth="1"/>
    <col min="7939" max="7939" width="14.7109375" style="203" customWidth="1"/>
    <col min="7940" max="7940" width="10.7109375" style="203" customWidth="1"/>
    <col min="7941" max="8179" width="46" style="203" customWidth="1"/>
    <col min="8180" max="8180" width="5.7109375" style="203" customWidth="1"/>
    <col min="8181" max="8181" width="11" style="203" customWidth="1"/>
    <col min="8182" max="8182" width="34.5703125" style="203" customWidth="1"/>
    <col min="8183" max="8184" width="17.5703125" style="203"/>
    <col min="8185" max="8185" width="5.140625" style="203" customWidth="1"/>
    <col min="8186" max="8186" width="10.42578125" style="203" customWidth="1"/>
    <col min="8187" max="8187" width="34.42578125" style="203" customWidth="1"/>
    <col min="8188" max="8188" width="0" style="203" hidden="1" customWidth="1"/>
    <col min="8189" max="8190" width="14.7109375" style="203" customWidth="1"/>
    <col min="8191" max="8191" width="0" style="203" hidden="1" customWidth="1"/>
    <col min="8192" max="8192" width="10.7109375" style="203" customWidth="1"/>
    <col min="8193" max="8193" width="14.7109375" style="203" customWidth="1"/>
    <col min="8194" max="8194" width="10.7109375" style="203" customWidth="1"/>
    <col min="8195" max="8195" width="14.7109375" style="203" customWidth="1"/>
    <col min="8196" max="8196" width="10.7109375" style="203" customWidth="1"/>
    <col min="8197" max="8435" width="46" style="203" customWidth="1"/>
    <col min="8436" max="8436" width="5.7109375" style="203" customWidth="1"/>
    <col min="8437" max="8437" width="11" style="203" customWidth="1"/>
    <col min="8438" max="8438" width="34.5703125" style="203" customWidth="1"/>
    <col min="8439" max="8440" width="17.5703125" style="203"/>
    <col min="8441" max="8441" width="5.140625" style="203" customWidth="1"/>
    <col min="8442" max="8442" width="10.42578125" style="203" customWidth="1"/>
    <col min="8443" max="8443" width="34.42578125" style="203" customWidth="1"/>
    <col min="8444" max="8444" width="0" style="203" hidden="1" customWidth="1"/>
    <col min="8445" max="8446" width="14.7109375" style="203" customWidth="1"/>
    <col min="8447" max="8447" width="0" style="203" hidden="1" customWidth="1"/>
    <col min="8448" max="8448" width="10.7109375" style="203" customWidth="1"/>
    <col min="8449" max="8449" width="14.7109375" style="203" customWidth="1"/>
    <col min="8450" max="8450" width="10.7109375" style="203" customWidth="1"/>
    <col min="8451" max="8451" width="14.7109375" style="203" customWidth="1"/>
    <col min="8452" max="8452" width="10.7109375" style="203" customWidth="1"/>
    <col min="8453" max="8691" width="46" style="203" customWidth="1"/>
    <col min="8692" max="8692" width="5.7109375" style="203" customWidth="1"/>
    <col min="8693" max="8693" width="11" style="203" customWidth="1"/>
    <col min="8694" max="8694" width="34.5703125" style="203" customWidth="1"/>
    <col min="8695" max="8696" width="17.5703125" style="203"/>
    <col min="8697" max="8697" width="5.140625" style="203" customWidth="1"/>
    <col min="8698" max="8698" width="10.42578125" style="203" customWidth="1"/>
    <col min="8699" max="8699" width="34.42578125" style="203" customWidth="1"/>
    <col min="8700" max="8700" width="0" style="203" hidden="1" customWidth="1"/>
    <col min="8701" max="8702" width="14.7109375" style="203" customWidth="1"/>
    <col min="8703" max="8703" width="0" style="203" hidden="1" customWidth="1"/>
    <col min="8704" max="8704" width="10.7109375" style="203" customWidth="1"/>
    <col min="8705" max="8705" width="14.7109375" style="203" customWidth="1"/>
    <col min="8706" max="8706" width="10.7109375" style="203" customWidth="1"/>
    <col min="8707" max="8707" width="14.7109375" style="203" customWidth="1"/>
    <col min="8708" max="8708" width="10.7109375" style="203" customWidth="1"/>
    <col min="8709" max="8947" width="46" style="203" customWidth="1"/>
    <col min="8948" max="8948" width="5.7109375" style="203" customWidth="1"/>
    <col min="8949" max="8949" width="11" style="203" customWidth="1"/>
    <col min="8950" max="8950" width="34.5703125" style="203" customWidth="1"/>
    <col min="8951" max="8952" width="17.5703125" style="203"/>
    <col min="8953" max="8953" width="5.140625" style="203" customWidth="1"/>
    <col min="8954" max="8954" width="10.42578125" style="203" customWidth="1"/>
    <col min="8955" max="8955" width="34.42578125" style="203" customWidth="1"/>
    <col min="8956" max="8956" width="0" style="203" hidden="1" customWidth="1"/>
    <col min="8957" max="8958" width="14.7109375" style="203" customWidth="1"/>
    <col min="8959" max="8959" width="0" style="203" hidden="1" customWidth="1"/>
    <col min="8960" max="8960" width="10.7109375" style="203" customWidth="1"/>
    <col min="8961" max="8961" width="14.7109375" style="203" customWidth="1"/>
    <col min="8962" max="8962" width="10.7109375" style="203" customWidth="1"/>
    <col min="8963" max="8963" width="14.7109375" style="203" customWidth="1"/>
    <col min="8964" max="8964" width="10.7109375" style="203" customWidth="1"/>
    <col min="8965" max="9203" width="46" style="203" customWidth="1"/>
    <col min="9204" max="9204" width="5.7109375" style="203" customWidth="1"/>
    <col min="9205" max="9205" width="11" style="203" customWidth="1"/>
    <col min="9206" max="9206" width="34.5703125" style="203" customWidth="1"/>
    <col min="9207" max="9208" width="17.5703125" style="203"/>
    <col min="9209" max="9209" width="5.140625" style="203" customWidth="1"/>
    <col min="9210" max="9210" width="10.42578125" style="203" customWidth="1"/>
    <col min="9211" max="9211" width="34.42578125" style="203" customWidth="1"/>
    <col min="9212" max="9212" width="0" style="203" hidden="1" customWidth="1"/>
    <col min="9213" max="9214" width="14.7109375" style="203" customWidth="1"/>
    <col min="9215" max="9215" width="0" style="203" hidden="1" customWidth="1"/>
    <col min="9216" max="9216" width="10.7109375" style="203" customWidth="1"/>
    <col min="9217" max="9217" width="14.7109375" style="203" customWidth="1"/>
    <col min="9218" max="9218" width="10.7109375" style="203" customWidth="1"/>
    <col min="9219" max="9219" width="14.7109375" style="203" customWidth="1"/>
    <col min="9220" max="9220" width="10.7109375" style="203" customWidth="1"/>
    <col min="9221" max="9459" width="46" style="203" customWidth="1"/>
    <col min="9460" max="9460" width="5.7109375" style="203" customWidth="1"/>
    <col min="9461" max="9461" width="11" style="203" customWidth="1"/>
    <col min="9462" max="9462" width="34.5703125" style="203" customWidth="1"/>
    <col min="9463" max="9464" width="17.5703125" style="203"/>
    <col min="9465" max="9465" width="5.140625" style="203" customWidth="1"/>
    <col min="9466" max="9466" width="10.42578125" style="203" customWidth="1"/>
    <col min="9467" max="9467" width="34.42578125" style="203" customWidth="1"/>
    <col min="9468" max="9468" width="0" style="203" hidden="1" customWidth="1"/>
    <col min="9469" max="9470" width="14.7109375" style="203" customWidth="1"/>
    <col min="9471" max="9471" width="0" style="203" hidden="1" customWidth="1"/>
    <col min="9472" max="9472" width="10.7109375" style="203" customWidth="1"/>
    <col min="9473" max="9473" width="14.7109375" style="203" customWidth="1"/>
    <col min="9474" max="9474" width="10.7109375" style="203" customWidth="1"/>
    <col min="9475" max="9475" width="14.7109375" style="203" customWidth="1"/>
    <col min="9476" max="9476" width="10.7109375" style="203" customWidth="1"/>
    <col min="9477" max="9715" width="46" style="203" customWidth="1"/>
    <col min="9716" max="9716" width="5.7109375" style="203" customWidth="1"/>
    <col min="9717" max="9717" width="11" style="203" customWidth="1"/>
    <col min="9718" max="9718" width="34.5703125" style="203" customWidth="1"/>
    <col min="9719" max="9720" width="17.5703125" style="203"/>
    <col min="9721" max="9721" width="5.140625" style="203" customWidth="1"/>
    <col min="9722" max="9722" width="10.42578125" style="203" customWidth="1"/>
    <col min="9723" max="9723" width="34.42578125" style="203" customWidth="1"/>
    <col min="9724" max="9724" width="0" style="203" hidden="1" customWidth="1"/>
    <col min="9725" max="9726" width="14.7109375" style="203" customWidth="1"/>
    <col min="9727" max="9727" width="0" style="203" hidden="1" customWidth="1"/>
    <col min="9728" max="9728" width="10.7109375" style="203" customWidth="1"/>
    <col min="9729" max="9729" width="14.7109375" style="203" customWidth="1"/>
    <col min="9730" max="9730" width="10.7109375" style="203" customWidth="1"/>
    <col min="9731" max="9731" width="14.7109375" style="203" customWidth="1"/>
    <col min="9732" max="9732" width="10.7109375" style="203" customWidth="1"/>
    <col min="9733" max="9971" width="46" style="203" customWidth="1"/>
    <col min="9972" max="9972" width="5.7109375" style="203" customWidth="1"/>
    <col min="9973" max="9973" width="11" style="203" customWidth="1"/>
    <col min="9974" max="9974" width="34.5703125" style="203" customWidth="1"/>
    <col min="9975" max="9976" width="17.5703125" style="203"/>
    <col min="9977" max="9977" width="5.140625" style="203" customWidth="1"/>
    <col min="9978" max="9978" width="10.42578125" style="203" customWidth="1"/>
    <col min="9979" max="9979" width="34.42578125" style="203" customWidth="1"/>
    <col min="9980" max="9980" width="0" style="203" hidden="1" customWidth="1"/>
    <col min="9981" max="9982" width="14.7109375" style="203" customWidth="1"/>
    <col min="9983" max="9983" width="0" style="203" hidden="1" customWidth="1"/>
    <col min="9984" max="9984" width="10.7109375" style="203" customWidth="1"/>
    <col min="9985" max="9985" width="14.7109375" style="203" customWidth="1"/>
    <col min="9986" max="9986" width="10.7109375" style="203" customWidth="1"/>
    <col min="9987" max="9987" width="14.7109375" style="203" customWidth="1"/>
    <col min="9988" max="9988" width="10.7109375" style="203" customWidth="1"/>
    <col min="9989" max="10227" width="46" style="203" customWidth="1"/>
    <col min="10228" max="10228" width="5.7109375" style="203" customWidth="1"/>
    <col min="10229" max="10229" width="11" style="203" customWidth="1"/>
    <col min="10230" max="10230" width="34.5703125" style="203" customWidth="1"/>
    <col min="10231" max="10232" width="17.5703125" style="203"/>
    <col min="10233" max="10233" width="5.140625" style="203" customWidth="1"/>
    <col min="10234" max="10234" width="10.42578125" style="203" customWidth="1"/>
    <col min="10235" max="10235" width="34.42578125" style="203" customWidth="1"/>
    <col min="10236" max="10236" width="0" style="203" hidden="1" customWidth="1"/>
    <col min="10237" max="10238" width="14.7109375" style="203" customWidth="1"/>
    <col min="10239" max="10239" width="0" style="203" hidden="1" customWidth="1"/>
    <col min="10240" max="10240" width="10.7109375" style="203" customWidth="1"/>
    <col min="10241" max="10241" width="14.7109375" style="203" customWidth="1"/>
    <col min="10242" max="10242" width="10.7109375" style="203" customWidth="1"/>
    <col min="10243" max="10243" width="14.7109375" style="203" customWidth="1"/>
    <col min="10244" max="10244" width="10.7109375" style="203" customWidth="1"/>
    <col min="10245" max="10483" width="46" style="203" customWidth="1"/>
    <col min="10484" max="10484" width="5.7109375" style="203" customWidth="1"/>
    <col min="10485" max="10485" width="11" style="203" customWidth="1"/>
    <col min="10486" max="10486" width="34.5703125" style="203" customWidth="1"/>
    <col min="10487" max="10488" width="17.5703125" style="203"/>
    <col min="10489" max="10489" width="5.140625" style="203" customWidth="1"/>
    <col min="10490" max="10490" width="10.42578125" style="203" customWidth="1"/>
    <col min="10491" max="10491" width="34.42578125" style="203" customWidth="1"/>
    <col min="10492" max="10492" width="0" style="203" hidden="1" customWidth="1"/>
    <col min="10493" max="10494" width="14.7109375" style="203" customWidth="1"/>
    <col min="10495" max="10495" width="0" style="203" hidden="1" customWidth="1"/>
    <col min="10496" max="10496" width="10.7109375" style="203" customWidth="1"/>
    <col min="10497" max="10497" width="14.7109375" style="203" customWidth="1"/>
    <col min="10498" max="10498" width="10.7109375" style="203" customWidth="1"/>
    <col min="10499" max="10499" width="14.7109375" style="203" customWidth="1"/>
    <col min="10500" max="10500" width="10.7109375" style="203" customWidth="1"/>
    <col min="10501" max="10739" width="46" style="203" customWidth="1"/>
    <col min="10740" max="10740" width="5.7109375" style="203" customWidth="1"/>
    <col min="10741" max="10741" width="11" style="203" customWidth="1"/>
    <col min="10742" max="10742" width="34.5703125" style="203" customWidth="1"/>
    <col min="10743" max="10744" width="17.5703125" style="203"/>
    <col min="10745" max="10745" width="5.140625" style="203" customWidth="1"/>
    <col min="10746" max="10746" width="10.42578125" style="203" customWidth="1"/>
    <col min="10747" max="10747" width="34.42578125" style="203" customWidth="1"/>
    <col min="10748" max="10748" width="0" style="203" hidden="1" customWidth="1"/>
    <col min="10749" max="10750" width="14.7109375" style="203" customWidth="1"/>
    <col min="10751" max="10751" width="0" style="203" hidden="1" customWidth="1"/>
    <col min="10752" max="10752" width="10.7109375" style="203" customWidth="1"/>
    <col min="10753" max="10753" width="14.7109375" style="203" customWidth="1"/>
    <col min="10754" max="10754" width="10.7109375" style="203" customWidth="1"/>
    <col min="10755" max="10755" width="14.7109375" style="203" customWidth="1"/>
    <col min="10756" max="10756" width="10.7109375" style="203" customWidth="1"/>
    <col min="10757" max="10995" width="46" style="203" customWidth="1"/>
    <col min="10996" max="10996" width="5.7109375" style="203" customWidth="1"/>
    <col min="10997" max="10997" width="11" style="203" customWidth="1"/>
    <col min="10998" max="10998" width="34.5703125" style="203" customWidth="1"/>
    <col min="10999" max="11000" width="17.5703125" style="203"/>
    <col min="11001" max="11001" width="5.140625" style="203" customWidth="1"/>
    <col min="11002" max="11002" width="10.42578125" style="203" customWidth="1"/>
    <col min="11003" max="11003" width="34.42578125" style="203" customWidth="1"/>
    <col min="11004" max="11004" width="0" style="203" hidden="1" customWidth="1"/>
    <col min="11005" max="11006" width="14.7109375" style="203" customWidth="1"/>
    <col min="11007" max="11007" width="0" style="203" hidden="1" customWidth="1"/>
    <col min="11008" max="11008" width="10.7109375" style="203" customWidth="1"/>
    <col min="11009" max="11009" width="14.7109375" style="203" customWidth="1"/>
    <col min="11010" max="11010" width="10.7109375" style="203" customWidth="1"/>
    <col min="11011" max="11011" width="14.7109375" style="203" customWidth="1"/>
    <col min="11012" max="11012" width="10.7109375" style="203" customWidth="1"/>
    <col min="11013" max="11251" width="46" style="203" customWidth="1"/>
    <col min="11252" max="11252" width="5.7109375" style="203" customWidth="1"/>
    <col min="11253" max="11253" width="11" style="203" customWidth="1"/>
    <col min="11254" max="11254" width="34.5703125" style="203" customWidth="1"/>
    <col min="11255" max="11256" width="17.5703125" style="203"/>
    <col min="11257" max="11257" width="5.140625" style="203" customWidth="1"/>
    <col min="11258" max="11258" width="10.42578125" style="203" customWidth="1"/>
    <col min="11259" max="11259" width="34.42578125" style="203" customWidth="1"/>
    <col min="11260" max="11260" width="0" style="203" hidden="1" customWidth="1"/>
    <col min="11261" max="11262" width="14.7109375" style="203" customWidth="1"/>
    <col min="11263" max="11263" width="0" style="203" hidden="1" customWidth="1"/>
    <col min="11264" max="11264" width="10.7109375" style="203" customWidth="1"/>
    <col min="11265" max="11265" width="14.7109375" style="203" customWidth="1"/>
    <col min="11266" max="11266" width="10.7109375" style="203" customWidth="1"/>
    <col min="11267" max="11267" width="14.7109375" style="203" customWidth="1"/>
    <col min="11268" max="11268" width="10.7109375" style="203" customWidth="1"/>
    <col min="11269" max="11507" width="46" style="203" customWidth="1"/>
    <col min="11508" max="11508" width="5.7109375" style="203" customWidth="1"/>
    <col min="11509" max="11509" width="11" style="203" customWidth="1"/>
    <col min="11510" max="11510" width="34.5703125" style="203" customWidth="1"/>
    <col min="11511" max="11512" width="17.5703125" style="203"/>
    <col min="11513" max="11513" width="5.140625" style="203" customWidth="1"/>
    <col min="11514" max="11514" width="10.42578125" style="203" customWidth="1"/>
    <col min="11515" max="11515" width="34.42578125" style="203" customWidth="1"/>
    <col min="11516" max="11516" width="0" style="203" hidden="1" customWidth="1"/>
    <col min="11517" max="11518" width="14.7109375" style="203" customWidth="1"/>
    <col min="11519" max="11519" width="0" style="203" hidden="1" customWidth="1"/>
    <col min="11520" max="11520" width="10.7109375" style="203" customWidth="1"/>
    <col min="11521" max="11521" width="14.7109375" style="203" customWidth="1"/>
    <col min="11522" max="11522" width="10.7109375" style="203" customWidth="1"/>
    <col min="11523" max="11523" width="14.7109375" style="203" customWidth="1"/>
    <col min="11524" max="11524" width="10.7109375" style="203" customWidth="1"/>
    <col min="11525" max="11763" width="46" style="203" customWidth="1"/>
    <col min="11764" max="11764" width="5.7109375" style="203" customWidth="1"/>
    <col min="11765" max="11765" width="11" style="203" customWidth="1"/>
    <col min="11766" max="11766" width="34.5703125" style="203" customWidth="1"/>
    <col min="11767" max="11768" width="17.5703125" style="203"/>
    <col min="11769" max="11769" width="5.140625" style="203" customWidth="1"/>
    <col min="11770" max="11770" width="10.42578125" style="203" customWidth="1"/>
    <col min="11771" max="11771" width="34.42578125" style="203" customWidth="1"/>
    <col min="11772" max="11772" width="0" style="203" hidden="1" customWidth="1"/>
    <col min="11773" max="11774" width="14.7109375" style="203" customWidth="1"/>
    <col min="11775" max="11775" width="0" style="203" hidden="1" customWidth="1"/>
    <col min="11776" max="11776" width="10.7109375" style="203" customWidth="1"/>
    <col min="11777" max="11777" width="14.7109375" style="203" customWidth="1"/>
    <col min="11778" max="11778" width="10.7109375" style="203" customWidth="1"/>
    <col min="11779" max="11779" width="14.7109375" style="203" customWidth="1"/>
    <col min="11780" max="11780" width="10.7109375" style="203" customWidth="1"/>
    <col min="11781" max="12019" width="46" style="203" customWidth="1"/>
    <col min="12020" max="12020" width="5.7109375" style="203" customWidth="1"/>
    <col min="12021" max="12021" width="11" style="203" customWidth="1"/>
    <col min="12022" max="12022" width="34.5703125" style="203" customWidth="1"/>
    <col min="12023" max="12024" width="17.5703125" style="203"/>
    <col min="12025" max="12025" width="5.140625" style="203" customWidth="1"/>
    <col min="12026" max="12026" width="10.42578125" style="203" customWidth="1"/>
    <col min="12027" max="12027" width="34.42578125" style="203" customWidth="1"/>
    <col min="12028" max="12028" width="0" style="203" hidden="1" customWidth="1"/>
    <col min="12029" max="12030" width="14.7109375" style="203" customWidth="1"/>
    <col min="12031" max="12031" width="0" style="203" hidden="1" customWidth="1"/>
    <col min="12032" max="12032" width="10.7109375" style="203" customWidth="1"/>
    <col min="12033" max="12033" width="14.7109375" style="203" customWidth="1"/>
    <col min="12034" max="12034" width="10.7109375" style="203" customWidth="1"/>
    <col min="12035" max="12035" width="14.7109375" style="203" customWidth="1"/>
    <col min="12036" max="12036" width="10.7109375" style="203" customWidth="1"/>
    <col min="12037" max="12275" width="46" style="203" customWidth="1"/>
    <col min="12276" max="12276" width="5.7109375" style="203" customWidth="1"/>
    <col min="12277" max="12277" width="11" style="203" customWidth="1"/>
    <col min="12278" max="12278" width="34.5703125" style="203" customWidth="1"/>
    <col min="12279" max="12280" width="17.5703125" style="203"/>
    <col min="12281" max="12281" width="5.140625" style="203" customWidth="1"/>
    <col min="12282" max="12282" width="10.42578125" style="203" customWidth="1"/>
    <col min="12283" max="12283" width="34.42578125" style="203" customWidth="1"/>
    <col min="12284" max="12284" width="0" style="203" hidden="1" customWidth="1"/>
    <col min="12285" max="12286" width="14.7109375" style="203" customWidth="1"/>
    <col min="12287" max="12287" width="0" style="203" hidden="1" customWidth="1"/>
    <col min="12288" max="12288" width="10.7109375" style="203" customWidth="1"/>
    <col min="12289" max="12289" width="14.7109375" style="203" customWidth="1"/>
    <col min="12290" max="12290" width="10.7109375" style="203" customWidth="1"/>
    <col min="12291" max="12291" width="14.7109375" style="203" customWidth="1"/>
    <col min="12292" max="12292" width="10.7109375" style="203" customWidth="1"/>
    <col min="12293" max="12531" width="46" style="203" customWidth="1"/>
    <col min="12532" max="12532" width="5.7109375" style="203" customWidth="1"/>
    <col min="12533" max="12533" width="11" style="203" customWidth="1"/>
    <col min="12534" max="12534" width="34.5703125" style="203" customWidth="1"/>
    <col min="12535" max="12536" width="17.5703125" style="203"/>
    <col min="12537" max="12537" width="5.140625" style="203" customWidth="1"/>
    <col min="12538" max="12538" width="10.42578125" style="203" customWidth="1"/>
    <col min="12539" max="12539" width="34.42578125" style="203" customWidth="1"/>
    <col min="12540" max="12540" width="0" style="203" hidden="1" customWidth="1"/>
    <col min="12541" max="12542" width="14.7109375" style="203" customWidth="1"/>
    <col min="12543" max="12543" width="0" style="203" hidden="1" customWidth="1"/>
    <col min="12544" max="12544" width="10.7109375" style="203" customWidth="1"/>
    <col min="12545" max="12545" width="14.7109375" style="203" customWidth="1"/>
    <col min="12546" max="12546" width="10.7109375" style="203" customWidth="1"/>
    <col min="12547" max="12547" width="14.7109375" style="203" customWidth="1"/>
    <col min="12548" max="12548" width="10.7109375" style="203" customWidth="1"/>
    <col min="12549" max="12787" width="46" style="203" customWidth="1"/>
    <col min="12788" max="12788" width="5.7109375" style="203" customWidth="1"/>
    <col min="12789" max="12789" width="11" style="203" customWidth="1"/>
    <col min="12790" max="12790" width="34.5703125" style="203" customWidth="1"/>
    <col min="12791" max="12792" width="17.5703125" style="203"/>
    <col min="12793" max="12793" width="5.140625" style="203" customWidth="1"/>
    <col min="12794" max="12794" width="10.42578125" style="203" customWidth="1"/>
    <col min="12795" max="12795" width="34.42578125" style="203" customWidth="1"/>
    <col min="12796" max="12796" width="0" style="203" hidden="1" customWidth="1"/>
    <col min="12797" max="12798" width="14.7109375" style="203" customWidth="1"/>
    <col min="12799" max="12799" width="0" style="203" hidden="1" customWidth="1"/>
    <col min="12800" max="12800" width="10.7109375" style="203" customWidth="1"/>
    <col min="12801" max="12801" width="14.7109375" style="203" customWidth="1"/>
    <col min="12802" max="12802" width="10.7109375" style="203" customWidth="1"/>
    <col min="12803" max="12803" width="14.7109375" style="203" customWidth="1"/>
    <col min="12804" max="12804" width="10.7109375" style="203" customWidth="1"/>
    <col min="12805" max="13043" width="46" style="203" customWidth="1"/>
    <col min="13044" max="13044" width="5.7109375" style="203" customWidth="1"/>
    <col min="13045" max="13045" width="11" style="203" customWidth="1"/>
    <col min="13046" max="13046" width="34.5703125" style="203" customWidth="1"/>
    <col min="13047" max="13048" width="17.5703125" style="203"/>
    <col min="13049" max="13049" width="5.140625" style="203" customWidth="1"/>
    <col min="13050" max="13050" width="10.42578125" style="203" customWidth="1"/>
    <col min="13051" max="13051" width="34.42578125" style="203" customWidth="1"/>
    <col min="13052" max="13052" width="0" style="203" hidden="1" customWidth="1"/>
    <col min="13053" max="13054" width="14.7109375" style="203" customWidth="1"/>
    <col min="13055" max="13055" width="0" style="203" hidden="1" customWidth="1"/>
    <col min="13056" max="13056" width="10.7109375" style="203" customWidth="1"/>
    <col min="13057" max="13057" width="14.7109375" style="203" customWidth="1"/>
    <col min="13058" max="13058" width="10.7109375" style="203" customWidth="1"/>
    <col min="13059" max="13059" width="14.7109375" style="203" customWidth="1"/>
    <col min="13060" max="13060" width="10.7109375" style="203" customWidth="1"/>
    <col min="13061" max="13299" width="46" style="203" customWidth="1"/>
    <col min="13300" max="13300" width="5.7109375" style="203" customWidth="1"/>
    <col min="13301" max="13301" width="11" style="203" customWidth="1"/>
    <col min="13302" max="13302" width="34.5703125" style="203" customWidth="1"/>
    <col min="13303" max="13304" width="17.5703125" style="203"/>
    <col min="13305" max="13305" width="5.140625" style="203" customWidth="1"/>
    <col min="13306" max="13306" width="10.42578125" style="203" customWidth="1"/>
    <col min="13307" max="13307" width="34.42578125" style="203" customWidth="1"/>
    <col min="13308" max="13308" width="0" style="203" hidden="1" customWidth="1"/>
    <col min="13309" max="13310" width="14.7109375" style="203" customWidth="1"/>
    <col min="13311" max="13311" width="0" style="203" hidden="1" customWidth="1"/>
    <col min="13312" max="13312" width="10.7109375" style="203" customWidth="1"/>
    <col min="13313" max="13313" width="14.7109375" style="203" customWidth="1"/>
    <col min="13314" max="13314" width="10.7109375" style="203" customWidth="1"/>
    <col min="13315" max="13315" width="14.7109375" style="203" customWidth="1"/>
    <col min="13316" max="13316" width="10.7109375" style="203" customWidth="1"/>
    <col min="13317" max="13555" width="46" style="203" customWidth="1"/>
    <col min="13556" max="13556" width="5.7109375" style="203" customWidth="1"/>
    <col min="13557" max="13557" width="11" style="203" customWidth="1"/>
    <col min="13558" max="13558" width="34.5703125" style="203" customWidth="1"/>
    <col min="13559" max="13560" width="17.5703125" style="203"/>
    <col min="13561" max="13561" width="5.140625" style="203" customWidth="1"/>
    <col min="13562" max="13562" width="10.42578125" style="203" customWidth="1"/>
    <col min="13563" max="13563" width="34.42578125" style="203" customWidth="1"/>
    <col min="13564" max="13564" width="0" style="203" hidden="1" customWidth="1"/>
    <col min="13565" max="13566" width="14.7109375" style="203" customWidth="1"/>
    <col min="13567" max="13567" width="0" style="203" hidden="1" customWidth="1"/>
    <col min="13568" max="13568" width="10.7109375" style="203" customWidth="1"/>
    <col min="13569" max="13569" width="14.7109375" style="203" customWidth="1"/>
    <col min="13570" max="13570" width="10.7109375" style="203" customWidth="1"/>
    <col min="13571" max="13571" width="14.7109375" style="203" customWidth="1"/>
    <col min="13572" max="13572" width="10.7109375" style="203" customWidth="1"/>
    <col min="13573" max="13811" width="46" style="203" customWidth="1"/>
    <col min="13812" max="13812" width="5.7109375" style="203" customWidth="1"/>
    <col min="13813" max="13813" width="11" style="203" customWidth="1"/>
    <col min="13814" max="13814" width="34.5703125" style="203" customWidth="1"/>
    <col min="13815" max="13816" width="17.5703125" style="203"/>
    <col min="13817" max="13817" width="5.140625" style="203" customWidth="1"/>
    <col min="13818" max="13818" width="10.42578125" style="203" customWidth="1"/>
    <col min="13819" max="13819" width="34.42578125" style="203" customWidth="1"/>
    <col min="13820" max="13820" width="0" style="203" hidden="1" customWidth="1"/>
    <col min="13821" max="13822" width="14.7109375" style="203" customWidth="1"/>
    <col min="13823" max="13823" width="0" style="203" hidden="1" customWidth="1"/>
    <col min="13824" max="13824" width="10.7109375" style="203" customWidth="1"/>
    <col min="13825" max="13825" width="14.7109375" style="203" customWidth="1"/>
    <col min="13826" max="13826" width="10.7109375" style="203" customWidth="1"/>
    <col min="13827" max="13827" width="14.7109375" style="203" customWidth="1"/>
    <col min="13828" max="13828" width="10.7109375" style="203" customWidth="1"/>
    <col min="13829" max="14067" width="46" style="203" customWidth="1"/>
    <col min="14068" max="14068" width="5.7109375" style="203" customWidth="1"/>
    <col min="14069" max="14069" width="11" style="203" customWidth="1"/>
    <col min="14070" max="14070" width="34.5703125" style="203" customWidth="1"/>
    <col min="14071" max="14072" width="17.5703125" style="203"/>
    <col min="14073" max="14073" width="5.140625" style="203" customWidth="1"/>
    <col min="14074" max="14074" width="10.42578125" style="203" customWidth="1"/>
    <col min="14075" max="14075" width="34.42578125" style="203" customWidth="1"/>
    <col min="14076" max="14076" width="0" style="203" hidden="1" customWidth="1"/>
    <col min="14077" max="14078" width="14.7109375" style="203" customWidth="1"/>
    <col min="14079" max="14079" width="0" style="203" hidden="1" customWidth="1"/>
    <col min="14080" max="14080" width="10.7109375" style="203" customWidth="1"/>
    <col min="14081" max="14081" width="14.7109375" style="203" customWidth="1"/>
    <col min="14082" max="14082" width="10.7109375" style="203" customWidth="1"/>
    <col min="14083" max="14083" width="14.7109375" style="203" customWidth="1"/>
    <col min="14084" max="14084" width="10.7109375" style="203" customWidth="1"/>
    <col min="14085" max="14323" width="46" style="203" customWidth="1"/>
    <col min="14324" max="14324" width="5.7109375" style="203" customWidth="1"/>
    <col min="14325" max="14325" width="11" style="203" customWidth="1"/>
    <col min="14326" max="14326" width="34.5703125" style="203" customWidth="1"/>
    <col min="14327" max="14328" width="17.5703125" style="203"/>
    <col min="14329" max="14329" width="5.140625" style="203" customWidth="1"/>
    <col min="14330" max="14330" width="10.42578125" style="203" customWidth="1"/>
    <col min="14331" max="14331" width="34.42578125" style="203" customWidth="1"/>
    <col min="14332" max="14332" width="0" style="203" hidden="1" customWidth="1"/>
    <col min="14333" max="14334" width="14.7109375" style="203" customWidth="1"/>
    <col min="14335" max="14335" width="0" style="203" hidden="1" customWidth="1"/>
    <col min="14336" max="14336" width="10.7109375" style="203" customWidth="1"/>
    <col min="14337" max="14337" width="14.7109375" style="203" customWidth="1"/>
    <col min="14338" max="14338" width="10.7109375" style="203" customWidth="1"/>
    <col min="14339" max="14339" width="14.7109375" style="203" customWidth="1"/>
    <col min="14340" max="14340" width="10.7109375" style="203" customWidth="1"/>
    <col min="14341" max="14579" width="46" style="203" customWidth="1"/>
    <col min="14580" max="14580" width="5.7109375" style="203" customWidth="1"/>
    <col min="14581" max="14581" width="11" style="203" customWidth="1"/>
    <col min="14582" max="14582" width="34.5703125" style="203" customWidth="1"/>
    <col min="14583" max="14584" width="17.5703125" style="203"/>
    <col min="14585" max="14585" width="5.140625" style="203" customWidth="1"/>
    <col min="14586" max="14586" width="10.42578125" style="203" customWidth="1"/>
    <col min="14587" max="14587" width="34.42578125" style="203" customWidth="1"/>
    <col min="14588" max="14588" width="0" style="203" hidden="1" customWidth="1"/>
    <col min="14589" max="14590" width="14.7109375" style="203" customWidth="1"/>
    <col min="14591" max="14591" width="0" style="203" hidden="1" customWidth="1"/>
    <col min="14592" max="14592" width="10.7109375" style="203" customWidth="1"/>
    <col min="14593" max="14593" width="14.7109375" style="203" customWidth="1"/>
    <col min="14594" max="14594" width="10.7109375" style="203" customWidth="1"/>
    <col min="14595" max="14595" width="14.7109375" style="203" customWidth="1"/>
    <col min="14596" max="14596" width="10.7109375" style="203" customWidth="1"/>
    <col min="14597" max="14835" width="46" style="203" customWidth="1"/>
    <col min="14836" max="14836" width="5.7109375" style="203" customWidth="1"/>
    <col min="14837" max="14837" width="11" style="203" customWidth="1"/>
    <col min="14838" max="14838" width="34.5703125" style="203" customWidth="1"/>
    <col min="14839" max="14840" width="17.5703125" style="203"/>
    <col min="14841" max="14841" width="5.140625" style="203" customWidth="1"/>
    <col min="14842" max="14842" width="10.42578125" style="203" customWidth="1"/>
    <col min="14843" max="14843" width="34.42578125" style="203" customWidth="1"/>
    <col min="14844" max="14844" width="0" style="203" hidden="1" customWidth="1"/>
    <col min="14845" max="14846" width="14.7109375" style="203" customWidth="1"/>
    <col min="14847" max="14847" width="0" style="203" hidden="1" customWidth="1"/>
    <col min="14848" max="14848" width="10.7109375" style="203" customWidth="1"/>
    <col min="14849" max="14849" width="14.7109375" style="203" customWidth="1"/>
    <col min="14850" max="14850" width="10.7109375" style="203" customWidth="1"/>
    <col min="14851" max="14851" width="14.7109375" style="203" customWidth="1"/>
    <col min="14852" max="14852" width="10.7109375" style="203" customWidth="1"/>
    <col min="14853" max="15091" width="46" style="203" customWidth="1"/>
    <col min="15092" max="15092" width="5.7109375" style="203" customWidth="1"/>
    <col min="15093" max="15093" width="11" style="203" customWidth="1"/>
    <col min="15094" max="15094" width="34.5703125" style="203" customWidth="1"/>
    <col min="15095" max="15096" width="17.5703125" style="203"/>
    <col min="15097" max="15097" width="5.140625" style="203" customWidth="1"/>
    <col min="15098" max="15098" width="10.42578125" style="203" customWidth="1"/>
    <col min="15099" max="15099" width="34.42578125" style="203" customWidth="1"/>
    <col min="15100" max="15100" width="0" style="203" hidden="1" customWidth="1"/>
    <col min="15101" max="15102" width="14.7109375" style="203" customWidth="1"/>
    <col min="15103" max="15103" width="0" style="203" hidden="1" customWidth="1"/>
    <col min="15104" max="15104" width="10.7109375" style="203" customWidth="1"/>
    <col min="15105" max="15105" width="14.7109375" style="203" customWidth="1"/>
    <col min="15106" max="15106" width="10.7109375" style="203" customWidth="1"/>
    <col min="15107" max="15107" width="14.7109375" style="203" customWidth="1"/>
    <col min="15108" max="15108" width="10.7109375" style="203" customWidth="1"/>
    <col min="15109" max="15347" width="46" style="203" customWidth="1"/>
    <col min="15348" max="15348" width="5.7109375" style="203" customWidth="1"/>
    <col min="15349" max="15349" width="11" style="203" customWidth="1"/>
    <col min="15350" max="15350" width="34.5703125" style="203" customWidth="1"/>
    <col min="15351" max="15352" width="17.5703125" style="203"/>
    <col min="15353" max="15353" width="5.140625" style="203" customWidth="1"/>
    <col min="15354" max="15354" width="10.42578125" style="203" customWidth="1"/>
    <col min="15355" max="15355" width="34.42578125" style="203" customWidth="1"/>
    <col min="15356" max="15356" width="0" style="203" hidden="1" customWidth="1"/>
    <col min="15357" max="15358" width="14.7109375" style="203" customWidth="1"/>
    <col min="15359" max="15359" width="0" style="203" hidden="1" customWidth="1"/>
    <col min="15360" max="15360" width="10.7109375" style="203" customWidth="1"/>
    <col min="15361" max="15361" width="14.7109375" style="203" customWidth="1"/>
    <col min="15362" max="15362" width="10.7109375" style="203" customWidth="1"/>
    <col min="15363" max="15363" width="14.7109375" style="203" customWidth="1"/>
    <col min="15364" max="15364" width="10.7109375" style="203" customWidth="1"/>
    <col min="15365" max="15603" width="46" style="203" customWidth="1"/>
    <col min="15604" max="15604" width="5.7109375" style="203" customWidth="1"/>
    <col min="15605" max="15605" width="11" style="203" customWidth="1"/>
    <col min="15606" max="15606" width="34.5703125" style="203" customWidth="1"/>
    <col min="15607" max="15608" width="17.5703125" style="203"/>
    <col min="15609" max="15609" width="5.140625" style="203" customWidth="1"/>
    <col min="15610" max="15610" width="10.42578125" style="203" customWidth="1"/>
    <col min="15611" max="15611" width="34.42578125" style="203" customWidth="1"/>
    <col min="15612" max="15612" width="0" style="203" hidden="1" customWidth="1"/>
    <col min="15613" max="15614" width="14.7109375" style="203" customWidth="1"/>
    <col min="15615" max="15615" width="0" style="203" hidden="1" customWidth="1"/>
    <col min="15616" max="15616" width="10.7109375" style="203" customWidth="1"/>
    <col min="15617" max="15617" width="14.7109375" style="203" customWidth="1"/>
    <col min="15618" max="15618" width="10.7109375" style="203" customWidth="1"/>
    <col min="15619" max="15619" width="14.7109375" style="203" customWidth="1"/>
    <col min="15620" max="15620" width="10.7109375" style="203" customWidth="1"/>
    <col min="15621" max="15859" width="46" style="203" customWidth="1"/>
    <col min="15860" max="15860" width="5.7109375" style="203" customWidth="1"/>
    <col min="15861" max="15861" width="11" style="203" customWidth="1"/>
    <col min="15862" max="15862" width="34.5703125" style="203" customWidth="1"/>
    <col min="15863" max="15864" width="17.5703125" style="203"/>
    <col min="15865" max="15865" width="5.140625" style="203" customWidth="1"/>
    <col min="15866" max="15866" width="10.42578125" style="203" customWidth="1"/>
    <col min="15867" max="15867" width="34.42578125" style="203" customWidth="1"/>
    <col min="15868" max="15868" width="0" style="203" hidden="1" customWidth="1"/>
    <col min="15869" max="15870" width="14.7109375" style="203" customWidth="1"/>
    <col min="15871" max="15871" width="0" style="203" hidden="1" customWidth="1"/>
    <col min="15872" max="15872" width="10.7109375" style="203" customWidth="1"/>
    <col min="15873" max="15873" width="14.7109375" style="203" customWidth="1"/>
    <col min="15874" max="15874" width="10.7109375" style="203" customWidth="1"/>
    <col min="15875" max="15875" width="14.7109375" style="203" customWidth="1"/>
    <col min="15876" max="15876" width="10.7109375" style="203" customWidth="1"/>
    <col min="15877" max="16115" width="46" style="203" customWidth="1"/>
    <col min="16116" max="16116" width="5.7109375" style="203" customWidth="1"/>
    <col min="16117" max="16117" width="11" style="203" customWidth="1"/>
    <col min="16118" max="16118" width="34.5703125" style="203" customWidth="1"/>
    <col min="16119" max="16120" width="17.5703125" style="203"/>
    <col min="16121" max="16121" width="5.140625" style="203" customWidth="1"/>
    <col min="16122" max="16122" width="10.42578125" style="203" customWidth="1"/>
    <col min="16123" max="16123" width="34.42578125" style="203" customWidth="1"/>
    <col min="16124" max="16124" width="0" style="203" hidden="1" customWidth="1"/>
    <col min="16125" max="16126" width="14.7109375" style="203" customWidth="1"/>
    <col min="16127" max="16127" width="0" style="203" hidden="1" customWidth="1"/>
    <col min="16128" max="16128" width="10.7109375" style="203" customWidth="1"/>
    <col min="16129" max="16129" width="14.7109375" style="203" customWidth="1"/>
    <col min="16130" max="16130" width="10.7109375" style="203" customWidth="1"/>
    <col min="16131" max="16131" width="14.7109375" style="203" customWidth="1"/>
    <col min="16132" max="16132" width="10.7109375" style="203" customWidth="1"/>
    <col min="16133" max="16371" width="46" style="203" customWidth="1"/>
    <col min="16372" max="16372" width="5.7109375" style="203" customWidth="1"/>
    <col min="16373" max="16373" width="11" style="203" customWidth="1"/>
    <col min="16374" max="16374" width="34.5703125" style="203" customWidth="1"/>
    <col min="16375" max="16384" width="17.5703125" style="203"/>
  </cols>
  <sheetData>
    <row r="1" spans="1:8" ht="25.5" customHeight="1">
      <c r="A1" s="874" t="s">
        <v>436</v>
      </c>
      <c r="B1" s="874"/>
      <c r="C1" s="874"/>
      <c r="D1" s="874"/>
      <c r="E1" s="874"/>
      <c r="F1" s="874"/>
      <c r="G1" s="874"/>
    </row>
    <row r="2" spans="1:8" s="205" customFormat="1" ht="30" customHeight="1">
      <c r="A2" s="70" t="s">
        <v>235</v>
      </c>
      <c r="B2" s="70" t="s">
        <v>236</v>
      </c>
      <c r="C2" s="70" t="s">
        <v>237</v>
      </c>
      <c r="D2" s="70" t="s">
        <v>238</v>
      </c>
      <c r="E2" s="520" t="s">
        <v>442</v>
      </c>
      <c r="F2" s="70" t="s">
        <v>373</v>
      </c>
      <c r="G2" s="288" t="s">
        <v>374</v>
      </c>
      <c r="H2" s="288" t="s">
        <v>437</v>
      </c>
    </row>
    <row r="3" spans="1:8" ht="10.5" customHeight="1">
      <c r="A3" s="206" t="s">
        <v>239</v>
      </c>
      <c r="B3" s="206" t="s">
        <v>240</v>
      </c>
      <c r="C3" s="206" t="s">
        <v>241</v>
      </c>
      <c r="D3" s="206" t="s">
        <v>242</v>
      </c>
      <c r="E3" s="206" t="s">
        <v>242</v>
      </c>
      <c r="F3" s="206" t="s">
        <v>243</v>
      </c>
      <c r="G3" s="206" t="s">
        <v>244</v>
      </c>
      <c r="H3" s="206" t="s">
        <v>474</v>
      </c>
    </row>
    <row r="4" spans="1:8" ht="25.5" customHeight="1">
      <c r="A4" s="207" t="s">
        <v>239</v>
      </c>
      <c r="B4" s="208" t="s">
        <v>245</v>
      </c>
      <c r="C4" s="209" t="s">
        <v>395</v>
      </c>
      <c r="D4" s="210">
        <f>SUM(D5:D13)</f>
        <v>0</v>
      </c>
      <c r="E4" s="210">
        <f>SUM(E5:E15)</f>
        <v>1832121771</v>
      </c>
      <c r="F4" s="210">
        <f>SUM(F5:F15)</f>
        <v>2125532257</v>
      </c>
      <c r="G4" s="210">
        <f t="shared" ref="G4:H4" si="0">SUM(G5:G15)</f>
        <v>1387798982</v>
      </c>
      <c r="H4" s="210">
        <f t="shared" si="0"/>
        <v>1208600338</v>
      </c>
    </row>
    <row r="5" spans="1:8" ht="15" customHeight="1">
      <c r="A5" s="211"/>
      <c r="B5" s="212"/>
      <c r="C5" s="68" t="s">
        <v>264</v>
      </c>
      <c r="D5" s="213"/>
      <c r="E5" s="213">
        <v>582577411</v>
      </c>
      <c r="F5" s="213">
        <v>227286000</v>
      </c>
      <c r="G5" s="213">
        <v>233191750</v>
      </c>
      <c r="H5" s="213">
        <v>240526000</v>
      </c>
    </row>
    <row r="6" spans="1:8" ht="15" customHeight="1">
      <c r="A6" s="211"/>
      <c r="B6" s="212"/>
      <c r="C6" s="68" t="s">
        <v>265</v>
      </c>
      <c r="D6" s="214"/>
      <c r="E6" s="214">
        <v>12876012</v>
      </c>
      <c r="F6" s="214">
        <v>16086365</v>
      </c>
      <c r="G6" s="214">
        <v>11908559</v>
      </c>
      <c r="H6" s="214">
        <v>13175853</v>
      </c>
    </row>
    <row r="7" spans="1:8" ht="15" customHeight="1">
      <c r="A7" s="211"/>
      <c r="B7" s="212"/>
      <c r="C7" s="68" t="s">
        <v>433</v>
      </c>
      <c r="D7" s="213"/>
      <c r="E7" s="213">
        <v>468947</v>
      </c>
      <c r="F7" s="213">
        <v>468908</v>
      </c>
      <c r="G7" s="213">
        <v>482002</v>
      </c>
      <c r="H7" s="213">
        <v>495216</v>
      </c>
    </row>
    <row r="8" spans="1:8" ht="15" customHeight="1">
      <c r="A8" s="211"/>
      <c r="B8" s="212"/>
      <c r="C8" s="68" t="s">
        <v>267</v>
      </c>
      <c r="D8" s="213"/>
      <c r="E8" s="213">
        <v>1100000</v>
      </c>
      <c r="F8" s="213">
        <v>1100000</v>
      </c>
      <c r="G8" s="213">
        <v>1100000</v>
      </c>
      <c r="H8" s="213">
        <v>1100000</v>
      </c>
    </row>
    <row r="9" spans="1:8" ht="15" customHeight="1">
      <c r="A9" s="211"/>
      <c r="B9" s="212"/>
      <c r="C9" s="68" t="s">
        <v>268</v>
      </c>
      <c r="D9" s="213"/>
      <c r="E9" s="213">
        <v>5867246</v>
      </c>
      <c r="F9" s="213">
        <v>2082250</v>
      </c>
      <c r="G9" s="213">
        <v>432250</v>
      </c>
      <c r="H9" s="213">
        <v>432250</v>
      </c>
    </row>
    <row r="10" spans="1:8" ht="15" customHeight="1">
      <c r="A10" s="211"/>
      <c r="B10" s="212"/>
      <c r="C10" s="68" t="s">
        <v>270</v>
      </c>
      <c r="D10" s="213"/>
      <c r="E10" s="213">
        <v>100000</v>
      </c>
      <c r="F10" s="213">
        <v>50000</v>
      </c>
      <c r="G10" s="213">
        <v>50000</v>
      </c>
      <c r="H10" s="213">
        <v>50000</v>
      </c>
    </row>
    <row r="11" spans="1:8" ht="15" customHeight="1">
      <c r="A11" s="211"/>
      <c r="B11" s="212"/>
      <c r="C11" s="68" t="s">
        <v>350</v>
      </c>
      <c r="D11" s="213"/>
      <c r="E11" s="213">
        <v>0</v>
      </c>
      <c r="F11" s="213">
        <v>322500</v>
      </c>
      <c r="G11" s="213">
        <v>0</v>
      </c>
      <c r="H11" s="213">
        <v>0</v>
      </c>
    </row>
    <row r="12" spans="1:8" ht="15" customHeight="1">
      <c r="A12" s="211"/>
      <c r="B12" s="212"/>
      <c r="C12" s="68" t="s">
        <v>351</v>
      </c>
      <c r="D12" s="213"/>
      <c r="E12" s="213">
        <v>19000000</v>
      </c>
      <c r="F12" s="213">
        <v>22057500</v>
      </c>
      <c r="G12" s="213">
        <v>21136000</v>
      </c>
      <c r="H12" s="213">
        <v>21136000</v>
      </c>
    </row>
    <row r="13" spans="1:8" ht="15" customHeight="1">
      <c r="A13" s="211"/>
      <c r="B13" s="212"/>
      <c r="C13" s="68" t="s">
        <v>269</v>
      </c>
      <c r="D13" s="213"/>
      <c r="E13" s="213">
        <v>552000000</v>
      </c>
      <c r="F13" s="213">
        <v>1376946969</v>
      </c>
      <c r="G13" s="213">
        <v>1056498421</v>
      </c>
      <c r="H13" s="213">
        <v>918885019</v>
      </c>
    </row>
    <row r="14" spans="1:8" ht="15" customHeight="1">
      <c r="A14" s="211"/>
      <c r="B14" s="212"/>
      <c r="C14" s="248" t="s">
        <v>402</v>
      </c>
      <c r="D14" s="213"/>
      <c r="E14" s="507">
        <v>240132155</v>
      </c>
      <c r="F14" s="507">
        <v>65000000</v>
      </c>
      <c r="G14" s="507">
        <v>63000000</v>
      </c>
      <c r="H14" s="507">
        <v>12800000</v>
      </c>
    </row>
    <row r="15" spans="1:8" ht="15" customHeight="1">
      <c r="A15" s="211"/>
      <c r="B15" s="212"/>
      <c r="C15" s="248" t="s">
        <v>405</v>
      </c>
      <c r="D15" s="213"/>
      <c r="E15" s="507">
        <v>418000000</v>
      </c>
      <c r="F15" s="507">
        <v>414131765</v>
      </c>
      <c r="G15" s="507">
        <v>0</v>
      </c>
      <c r="H15" s="507">
        <v>0</v>
      </c>
    </row>
    <row r="16" spans="1:8" ht="25.5" customHeight="1">
      <c r="A16" s="215" t="s">
        <v>240</v>
      </c>
      <c r="B16" s="216" t="s">
        <v>246</v>
      </c>
      <c r="C16" s="217" t="s">
        <v>100</v>
      </c>
      <c r="D16" s="218">
        <f>SUM(D17:D19)</f>
        <v>48244473</v>
      </c>
      <c r="E16" s="218">
        <f>SUM(E17:E21)</f>
        <v>39190888</v>
      </c>
      <c r="F16" s="218">
        <f>SUM(F17:F21)</f>
        <v>37035000</v>
      </c>
      <c r="G16" s="218">
        <f>SUM(G17:G20)</f>
        <v>37035000</v>
      </c>
      <c r="H16" s="218">
        <f>SUM(H17:H20)</f>
        <v>37035000</v>
      </c>
    </row>
    <row r="17" spans="1:8" ht="15" customHeight="1">
      <c r="A17" s="211"/>
      <c r="B17" s="212"/>
      <c r="C17" s="68" t="s">
        <v>264</v>
      </c>
      <c r="D17" s="213">
        <v>45069473</v>
      </c>
      <c r="E17" s="213">
        <v>36015888</v>
      </c>
      <c r="F17" s="213">
        <v>34200000</v>
      </c>
      <c r="G17" s="213">
        <v>34200000</v>
      </c>
      <c r="H17" s="213">
        <v>34200000</v>
      </c>
    </row>
    <row r="18" spans="1:8" ht="15" customHeight="1">
      <c r="A18" s="211"/>
      <c r="B18" s="212"/>
      <c r="C18" s="68" t="s">
        <v>266</v>
      </c>
      <c r="D18" s="213"/>
      <c r="E18" s="213">
        <v>73000</v>
      </c>
      <c r="F18" s="213">
        <v>73000</v>
      </c>
      <c r="G18" s="213">
        <v>73000</v>
      </c>
      <c r="H18" s="213">
        <v>73000</v>
      </c>
    </row>
    <row r="19" spans="1:8" ht="15" customHeight="1">
      <c r="A19" s="211"/>
      <c r="B19" s="212"/>
      <c r="C19" s="68" t="s">
        <v>267</v>
      </c>
      <c r="D19" s="214">
        <v>3175000</v>
      </c>
      <c r="E19" s="214">
        <v>2027000</v>
      </c>
      <c r="F19" s="214">
        <v>1687000</v>
      </c>
      <c r="G19" s="214">
        <v>1687000</v>
      </c>
      <c r="H19" s="214">
        <v>1687000</v>
      </c>
    </row>
    <row r="20" spans="1:8" ht="15" customHeight="1">
      <c r="A20" s="211"/>
      <c r="B20" s="212"/>
      <c r="C20" s="68" t="s">
        <v>271</v>
      </c>
      <c r="D20" s="214"/>
      <c r="E20" s="214">
        <v>1075000</v>
      </c>
      <c r="F20" s="214">
        <v>1075000</v>
      </c>
      <c r="G20" s="214">
        <v>1075000</v>
      </c>
      <c r="H20" s="214">
        <v>1075000</v>
      </c>
    </row>
    <row r="21" spans="1:8" ht="15" customHeight="1">
      <c r="A21" s="211"/>
      <c r="B21" s="212"/>
      <c r="C21" s="68" t="s">
        <v>284</v>
      </c>
      <c r="D21" s="214"/>
      <c r="E21" s="214">
        <v>0</v>
      </c>
      <c r="F21" s="214">
        <v>0</v>
      </c>
      <c r="G21" s="214">
        <v>0</v>
      </c>
      <c r="H21" s="214">
        <v>0</v>
      </c>
    </row>
    <row r="22" spans="1:8" ht="25.5" customHeight="1">
      <c r="A22" s="215" t="s">
        <v>241</v>
      </c>
      <c r="B22" s="216" t="s">
        <v>298</v>
      </c>
      <c r="C22" s="217" t="s">
        <v>272</v>
      </c>
      <c r="D22" s="218" t="e">
        <f>#REF!+D23+D25+#REF!</f>
        <v>#REF!</v>
      </c>
      <c r="E22" s="218">
        <f>E23+E25</f>
        <v>18837384</v>
      </c>
      <c r="F22" s="218">
        <f>F23+F25</f>
        <v>13250000</v>
      </c>
      <c r="G22" s="218">
        <f>G23+G25</f>
        <v>13250000</v>
      </c>
      <c r="H22" s="218">
        <f>H23+H25</f>
        <v>13250000</v>
      </c>
    </row>
    <row r="23" spans="1:8" s="223" customFormat="1" ht="25.5" hidden="1" customHeight="1">
      <c r="A23" s="219" t="s">
        <v>247</v>
      </c>
      <c r="B23" s="220" t="s">
        <v>152</v>
      </c>
      <c r="C23" s="221" t="s">
        <v>153</v>
      </c>
      <c r="D23" s="222">
        <f t="shared" ref="D23:H23" si="1">SUM(D24)</f>
        <v>4814304</v>
      </c>
      <c r="E23" s="222">
        <f t="shared" si="1"/>
        <v>2000000</v>
      </c>
      <c r="F23" s="222">
        <f t="shared" si="1"/>
        <v>0</v>
      </c>
      <c r="G23" s="222">
        <f t="shared" si="1"/>
        <v>0</v>
      </c>
      <c r="H23" s="222">
        <f t="shared" si="1"/>
        <v>0</v>
      </c>
    </row>
    <row r="24" spans="1:8" s="223" customFormat="1" ht="15" hidden="1" customHeight="1">
      <c r="A24" s="224"/>
      <c r="B24" s="225"/>
      <c r="C24" s="68" t="s">
        <v>264</v>
      </c>
      <c r="D24" s="214">
        <v>4814304</v>
      </c>
      <c r="E24" s="226">
        <v>2000000</v>
      </c>
      <c r="F24" s="226">
        <v>0</v>
      </c>
      <c r="G24" s="226">
        <v>0</v>
      </c>
      <c r="H24" s="226">
        <v>0</v>
      </c>
    </row>
    <row r="25" spans="1:8" s="223" customFormat="1" ht="25.5" customHeight="1">
      <c r="A25" s="227" t="s">
        <v>247</v>
      </c>
      <c r="B25" s="228">
        <v>47641</v>
      </c>
      <c r="C25" s="221" t="s">
        <v>155</v>
      </c>
      <c r="D25" s="222">
        <f>SUM(D26)</f>
        <v>12821973</v>
      </c>
      <c r="E25" s="222">
        <f>E26+E27+E28</f>
        <v>16837384</v>
      </c>
      <c r="F25" s="222">
        <f t="shared" ref="F25:G25" si="2">F26+F27+F28</f>
        <v>13250000</v>
      </c>
      <c r="G25" s="222">
        <f t="shared" si="2"/>
        <v>13250000</v>
      </c>
      <c r="H25" s="222">
        <f t="shared" ref="H25" si="3">H26+H27+H28</f>
        <v>13250000</v>
      </c>
    </row>
    <row r="26" spans="1:8" s="223" customFormat="1" ht="15" customHeight="1">
      <c r="A26" s="229"/>
      <c r="B26" s="230"/>
      <c r="C26" s="68" t="s">
        <v>264</v>
      </c>
      <c r="D26" s="214">
        <v>12821973</v>
      </c>
      <c r="E26" s="214">
        <v>15947384</v>
      </c>
      <c r="F26" s="214">
        <v>13250000</v>
      </c>
      <c r="G26" s="214">
        <v>13250000</v>
      </c>
      <c r="H26" s="214">
        <v>13250000</v>
      </c>
    </row>
    <row r="27" spans="1:8" s="223" customFormat="1" ht="15" customHeight="1">
      <c r="A27" s="229"/>
      <c r="B27" s="230"/>
      <c r="C27" s="68" t="s">
        <v>265</v>
      </c>
      <c r="D27" s="214"/>
      <c r="E27" s="214">
        <v>90000</v>
      </c>
      <c r="F27" s="214">
        <v>0</v>
      </c>
      <c r="G27" s="214">
        <v>0</v>
      </c>
      <c r="H27" s="214">
        <v>0</v>
      </c>
    </row>
    <row r="28" spans="1:8" s="223" customFormat="1" ht="15" customHeight="1">
      <c r="A28" s="229"/>
      <c r="B28" s="230"/>
      <c r="C28" s="68" t="s">
        <v>268</v>
      </c>
      <c r="D28" s="214"/>
      <c r="E28" s="214">
        <v>800000</v>
      </c>
      <c r="F28" s="214">
        <v>0</v>
      </c>
      <c r="G28" s="214">
        <v>0</v>
      </c>
      <c r="H28" s="214">
        <v>0</v>
      </c>
    </row>
    <row r="29" spans="1:8" s="223" customFormat="1" ht="25.5" customHeight="1">
      <c r="A29" s="215" t="s">
        <v>242</v>
      </c>
      <c r="B29" s="216" t="s">
        <v>248</v>
      </c>
      <c r="C29" s="217" t="s">
        <v>118</v>
      </c>
      <c r="D29" s="218">
        <f>SUM(D30:D31)</f>
        <v>17540322</v>
      </c>
      <c r="E29" s="218">
        <f>SUM(E30:E32)</f>
        <v>15203505</v>
      </c>
      <c r="F29" s="218">
        <f>SUM(F30:F32)</f>
        <v>17000000</v>
      </c>
      <c r="G29" s="218">
        <f>SUM(G30:G31)</f>
        <v>17000000</v>
      </c>
      <c r="H29" s="218">
        <f>SUM(H30:H31)</f>
        <v>17000000</v>
      </c>
    </row>
    <row r="30" spans="1:8" ht="15" customHeight="1">
      <c r="A30" s="211"/>
      <c r="B30" s="212"/>
      <c r="C30" s="68" t="s">
        <v>264</v>
      </c>
      <c r="D30" s="213">
        <v>17528322</v>
      </c>
      <c r="E30" s="213">
        <v>15178505</v>
      </c>
      <c r="F30" s="213">
        <v>17000000</v>
      </c>
      <c r="G30" s="213">
        <v>17000000</v>
      </c>
      <c r="H30" s="213">
        <v>17000000</v>
      </c>
    </row>
    <row r="31" spans="1:8" ht="15" customHeight="1">
      <c r="A31" s="211"/>
      <c r="B31" s="212"/>
      <c r="C31" s="68" t="s">
        <v>266</v>
      </c>
      <c r="D31" s="214">
        <v>12000</v>
      </c>
      <c r="E31" s="214">
        <v>25000</v>
      </c>
      <c r="F31" s="214"/>
      <c r="G31" s="214"/>
      <c r="H31" s="214"/>
    </row>
    <row r="32" spans="1:8" ht="15" customHeight="1">
      <c r="A32" s="211"/>
      <c r="B32" s="212"/>
      <c r="C32" s="68" t="s">
        <v>270</v>
      </c>
      <c r="D32" s="214"/>
      <c r="E32" s="214">
        <v>0</v>
      </c>
      <c r="F32" s="214">
        <v>0</v>
      </c>
      <c r="G32" s="214">
        <v>0</v>
      </c>
      <c r="H32" s="214">
        <v>0</v>
      </c>
    </row>
    <row r="33" spans="1:8" s="223" customFormat="1" ht="25.5" customHeight="1">
      <c r="A33" s="215" t="s">
        <v>243</v>
      </c>
      <c r="B33" s="216" t="s">
        <v>249</v>
      </c>
      <c r="C33" s="217" t="s">
        <v>134</v>
      </c>
      <c r="D33" s="218">
        <f t="shared" ref="D33:G33" si="4">SUM(D34:D36)</f>
        <v>378000</v>
      </c>
      <c r="E33" s="218">
        <f t="shared" si="4"/>
        <v>9745271</v>
      </c>
      <c r="F33" s="218">
        <f>SUM(F34:F36)</f>
        <v>11705000</v>
      </c>
      <c r="G33" s="218">
        <f t="shared" si="4"/>
        <v>11700000</v>
      </c>
      <c r="H33" s="218">
        <f t="shared" ref="H33" si="5">SUM(H34:H36)</f>
        <v>11700000</v>
      </c>
    </row>
    <row r="34" spans="1:8" ht="15" customHeight="1">
      <c r="A34" s="211"/>
      <c r="B34" s="212"/>
      <c r="C34" s="68" t="s">
        <v>264</v>
      </c>
      <c r="D34" s="213"/>
      <c r="E34" s="213">
        <v>9493271</v>
      </c>
      <c r="F34" s="213">
        <v>11430000</v>
      </c>
      <c r="G34" s="213">
        <v>11600000</v>
      </c>
      <c r="H34" s="213">
        <v>11600000</v>
      </c>
    </row>
    <row r="35" spans="1:8" ht="15" customHeight="1">
      <c r="A35" s="211"/>
      <c r="B35" s="212"/>
      <c r="C35" s="68" t="s">
        <v>265</v>
      </c>
      <c r="D35" s="213">
        <v>18000</v>
      </c>
      <c r="E35" s="213">
        <v>60000</v>
      </c>
      <c r="F35" s="213">
        <v>270000</v>
      </c>
      <c r="G35" s="213">
        <v>100000</v>
      </c>
      <c r="H35" s="213">
        <v>100000</v>
      </c>
    </row>
    <row r="36" spans="1:8" ht="15" customHeight="1">
      <c r="A36" s="211"/>
      <c r="B36" s="212"/>
      <c r="C36" s="68" t="s">
        <v>268</v>
      </c>
      <c r="D36" s="214">
        <v>360000</v>
      </c>
      <c r="E36" s="214">
        <v>192000</v>
      </c>
      <c r="F36" s="214">
        <v>5000</v>
      </c>
      <c r="G36" s="214"/>
      <c r="H36" s="214"/>
    </row>
    <row r="37" spans="1:8" s="223" customFormat="1" ht="25.5" customHeight="1">
      <c r="A37" s="215" t="s">
        <v>244</v>
      </c>
      <c r="B37" s="216" t="s">
        <v>250</v>
      </c>
      <c r="C37" s="217" t="s">
        <v>145</v>
      </c>
      <c r="D37" s="218">
        <f>SUM(D38)</f>
        <v>6831692</v>
      </c>
      <c r="E37" s="218">
        <f>SUM(E38:E40)</f>
        <v>8025234</v>
      </c>
      <c r="F37" s="218">
        <f>SUM(F38:F40)</f>
        <v>8316000</v>
      </c>
      <c r="G37" s="218">
        <f>SUM(G38:G40)</f>
        <v>8310000</v>
      </c>
      <c r="H37" s="218">
        <f>SUM(H38:H40)</f>
        <v>8310000</v>
      </c>
    </row>
    <row r="38" spans="1:8" ht="15" customHeight="1">
      <c r="A38" s="224"/>
      <c r="B38" s="225"/>
      <c r="C38" s="89" t="s">
        <v>264</v>
      </c>
      <c r="D38" s="214">
        <v>6831692</v>
      </c>
      <c r="E38" s="214">
        <v>8025234</v>
      </c>
      <c r="F38" s="214">
        <v>8250000</v>
      </c>
      <c r="G38" s="214">
        <v>8250000</v>
      </c>
      <c r="H38" s="214">
        <v>8250000</v>
      </c>
    </row>
    <row r="39" spans="1:8" ht="15" customHeight="1">
      <c r="A39" s="231"/>
      <c r="B39" s="232"/>
      <c r="C39" s="112" t="s">
        <v>267</v>
      </c>
      <c r="D39" s="233"/>
      <c r="E39" s="233">
        <v>0</v>
      </c>
      <c r="F39" s="233">
        <v>60000</v>
      </c>
      <c r="G39" s="233">
        <v>60000</v>
      </c>
      <c r="H39" s="233">
        <v>60000</v>
      </c>
    </row>
    <row r="40" spans="1:8" s="223" customFormat="1" ht="15" customHeight="1">
      <c r="A40" s="231"/>
      <c r="B40" s="232"/>
      <c r="C40" s="112" t="s">
        <v>270</v>
      </c>
      <c r="D40" s="233"/>
      <c r="E40" s="233">
        <v>0</v>
      </c>
      <c r="F40" s="233">
        <v>6000</v>
      </c>
      <c r="G40" s="233">
        <v>0</v>
      </c>
      <c r="H40" s="233">
        <v>0</v>
      </c>
    </row>
    <row r="41" spans="1:8" s="223" customFormat="1" ht="25.5" customHeight="1">
      <c r="A41" s="234">
        <v>7</v>
      </c>
      <c r="B41" s="216" t="s">
        <v>294</v>
      </c>
      <c r="C41" s="235" t="s">
        <v>297</v>
      </c>
      <c r="D41" s="218">
        <f>SUM(D42)</f>
        <v>6831692</v>
      </c>
      <c r="E41" s="218">
        <f>SUM(E42:E55)</f>
        <v>280809834</v>
      </c>
      <c r="F41" s="850">
        <f t="shared" ref="F41:H41" si="6">SUM(F42:F55)</f>
        <v>598898296</v>
      </c>
      <c r="G41" s="850">
        <f t="shared" si="6"/>
        <v>451109832</v>
      </c>
      <c r="H41" s="850">
        <f t="shared" si="6"/>
        <v>485504537</v>
      </c>
    </row>
    <row r="42" spans="1:8" ht="15" customHeight="1">
      <c r="A42" s="224"/>
      <c r="B42" s="225"/>
      <c r="C42" s="89" t="s">
        <v>264</v>
      </c>
      <c r="D42" s="214">
        <v>6831692</v>
      </c>
      <c r="E42" s="214">
        <v>29408203</v>
      </c>
      <c r="F42" s="214">
        <v>29464525</v>
      </c>
      <c r="G42" s="214">
        <v>32033302</v>
      </c>
      <c r="H42" s="214">
        <v>31484280</v>
      </c>
    </row>
    <row r="43" spans="1:8" ht="15" customHeight="1">
      <c r="A43" s="231"/>
      <c r="B43" s="232"/>
      <c r="C43" s="68" t="s">
        <v>265</v>
      </c>
      <c r="D43" s="233"/>
      <c r="E43" s="233">
        <v>5604181</v>
      </c>
      <c r="F43" s="233">
        <v>7186875</v>
      </c>
      <c r="G43" s="233">
        <v>5901698</v>
      </c>
      <c r="H43" s="233">
        <v>6825720</v>
      </c>
    </row>
    <row r="44" spans="1:8" ht="15" customHeight="1">
      <c r="A44" s="231"/>
      <c r="B44" s="232"/>
      <c r="C44" s="68" t="s">
        <v>406</v>
      </c>
      <c r="D44" s="233"/>
      <c r="E44" s="233">
        <v>1125000</v>
      </c>
      <c r="F44" s="233">
        <v>2348600</v>
      </c>
      <c r="G44" s="233">
        <v>1065000</v>
      </c>
      <c r="H44" s="233">
        <v>690000</v>
      </c>
    </row>
    <row r="45" spans="1:8" ht="15" customHeight="1">
      <c r="A45" s="231"/>
      <c r="B45" s="232"/>
      <c r="C45" s="68" t="s">
        <v>266</v>
      </c>
      <c r="D45" s="233"/>
      <c r="E45" s="233">
        <v>20548</v>
      </c>
      <c r="F45" s="233">
        <v>31300</v>
      </c>
      <c r="G45" s="233">
        <v>0</v>
      </c>
      <c r="H45" s="233">
        <v>0</v>
      </c>
    </row>
    <row r="46" spans="1:8" ht="15" customHeight="1">
      <c r="A46" s="231"/>
      <c r="B46" s="232"/>
      <c r="C46" s="68" t="s">
        <v>268</v>
      </c>
      <c r="D46" s="233"/>
      <c r="E46" s="233">
        <v>646369</v>
      </c>
      <c r="F46" s="233">
        <v>1307300</v>
      </c>
      <c r="G46" s="233">
        <v>1157300</v>
      </c>
      <c r="H46" s="233">
        <v>1157300</v>
      </c>
    </row>
    <row r="47" spans="1:8" ht="15" customHeight="1">
      <c r="A47" s="231"/>
      <c r="B47" s="232"/>
      <c r="C47" s="68" t="s">
        <v>468</v>
      </c>
      <c r="D47" s="233"/>
      <c r="E47" s="233"/>
      <c r="F47" s="233">
        <v>3663500</v>
      </c>
      <c r="G47" s="233">
        <v>3109750</v>
      </c>
      <c r="H47" s="233">
        <v>4109750</v>
      </c>
    </row>
    <row r="48" spans="1:8" ht="15" customHeight="1">
      <c r="A48" s="231"/>
      <c r="B48" s="232"/>
      <c r="C48" s="68" t="s">
        <v>350</v>
      </c>
      <c r="D48" s="233"/>
      <c r="E48" s="233">
        <v>4726121</v>
      </c>
      <c r="F48" s="233">
        <v>202500</v>
      </c>
      <c r="G48" s="233">
        <v>228750</v>
      </c>
      <c r="H48" s="233">
        <v>228750</v>
      </c>
    </row>
    <row r="49" spans="1:8" ht="15" customHeight="1">
      <c r="A49" s="231"/>
      <c r="B49" s="232"/>
      <c r="C49" s="68" t="s">
        <v>269</v>
      </c>
      <c r="D49" s="233"/>
      <c r="E49" s="233">
        <v>36000000</v>
      </c>
      <c r="F49" s="233">
        <v>85602496</v>
      </c>
      <c r="G49" s="233">
        <v>85711822</v>
      </c>
      <c r="H49" s="233">
        <v>96832219</v>
      </c>
    </row>
    <row r="50" spans="1:8" ht="15" customHeight="1">
      <c r="A50" s="231"/>
      <c r="B50" s="232"/>
      <c r="C50" s="248" t="s">
        <v>402</v>
      </c>
      <c r="D50" s="233"/>
      <c r="E50" s="506">
        <v>70000000</v>
      </c>
      <c r="F50" s="506">
        <v>80000000</v>
      </c>
      <c r="G50" s="506">
        <v>75000000</v>
      </c>
      <c r="H50" s="506">
        <v>70000000</v>
      </c>
    </row>
    <row r="51" spans="1:8" ht="15" customHeight="1">
      <c r="A51" s="231"/>
      <c r="B51" s="232"/>
      <c r="C51" s="248" t="s">
        <v>403</v>
      </c>
      <c r="D51" s="233"/>
      <c r="E51" s="506">
        <v>3500000</v>
      </c>
      <c r="F51" s="506">
        <v>78500000</v>
      </c>
      <c r="G51" s="506">
        <v>82250000</v>
      </c>
      <c r="H51" s="506">
        <v>70594160</v>
      </c>
    </row>
    <row r="52" spans="1:8" ht="15" customHeight="1">
      <c r="A52" s="231"/>
      <c r="B52" s="232"/>
      <c r="C52" s="248" t="s">
        <v>467</v>
      </c>
      <c r="D52" s="233"/>
      <c r="E52" s="506"/>
      <c r="F52" s="506"/>
      <c r="G52" s="506">
        <v>14141100</v>
      </c>
      <c r="H52" s="506">
        <v>47500000</v>
      </c>
    </row>
    <row r="53" spans="1:8" ht="15" customHeight="1">
      <c r="A53" s="231"/>
      <c r="B53" s="232"/>
      <c r="C53" s="248" t="s">
        <v>404</v>
      </c>
      <c r="D53" s="233"/>
      <c r="E53" s="506">
        <v>10750000</v>
      </c>
      <c r="F53" s="506">
        <v>9091200</v>
      </c>
      <c r="G53" s="506">
        <v>4365500</v>
      </c>
      <c r="H53" s="506">
        <v>3000000</v>
      </c>
    </row>
    <row r="54" spans="1:8" s="223" customFormat="1" ht="15" customHeight="1">
      <c r="A54" s="231"/>
      <c r="B54" s="232"/>
      <c r="C54" s="248" t="s">
        <v>405</v>
      </c>
      <c r="D54" s="233"/>
      <c r="E54" s="506">
        <v>119029412</v>
      </c>
      <c r="F54" s="506">
        <v>276500000</v>
      </c>
      <c r="G54" s="506">
        <v>124798720</v>
      </c>
      <c r="H54" s="506">
        <v>134632300</v>
      </c>
    </row>
    <row r="55" spans="1:8" s="851" customFormat="1" ht="15" customHeight="1">
      <c r="A55" s="852"/>
      <c r="B55" s="853"/>
      <c r="C55" s="855" t="s">
        <v>491</v>
      </c>
      <c r="D55" s="854"/>
      <c r="E55" s="856"/>
      <c r="F55" s="856">
        <v>25000000</v>
      </c>
      <c r="G55" s="856">
        <v>21346890</v>
      </c>
      <c r="H55" s="856">
        <v>18450058</v>
      </c>
    </row>
    <row r="56" spans="1:8" s="223" customFormat="1" ht="25.5" customHeight="1">
      <c r="A56" s="234">
        <v>8</v>
      </c>
      <c r="B56" s="216" t="s">
        <v>295</v>
      </c>
      <c r="C56" s="217" t="s">
        <v>296</v>
      </c>
      <c r="D56" s="218">
        <f>SUM(D57)</f>
        <v>6831692</v>
      </c>
      <c r="E56" s="218">
        <f>SUM(E57:E58)</f>
        <v>2056542</v>
      </c>
      <c r="F56" s="218">
        <f>SUM(F57:F58)</f>
        <v>2080000</v>
      </c>
      <c r="G56" s="218">
        <f>SUM(G57:G58)</f>
        <v>2080000</v>
      </c>
      <c r="H56" s="218">
        <f>SUM(H57:H58)</f>
        <v>2080000</v>
      </c>
    </row>
    <row r="57" spans="1:8" ht="15" customHeight="1">
      <c r="A57" s="224"/>
      <c r="B57" s="225"/>
      <c r="C57" s="89" t="s">
        <v>264</v>
      </c>
      <c r="D57" s="214">
        <v>6831692</v>
      </c>
      <c r="E57" s="214">
        <v>2006542</v>
      </c>
      <c r="F57" s="214">
        <v>2080000</v>
      </c>
      <c r="G57" s="214">
        <v>2080000</v>
      </c>
      <c r="H57" s="214">
        <v>2080000</v>
      </c>
    </row>
    <row r="58" spans="1:8" ht="15" customHeight="1">
      <c r="A58" s="231"/>
      <c r="B58" s="232"/>
      <c r="C58" s="68" t="s">
        <v>266</v>
      </c>
      <c r="D58" s="233"/>
      <c r="E58" s="233">
        <v>50000</v>
      </c>
      <c r="F58" s="233">
        <v>0</v>
      </c>
      <c r="G58" s="233">
        <v>0</v>
      </c>
      <c r="H58" s="233">
        <v>0</v>
      </c>
    </row>
    <row r="59" spans="1:8" s="239" customFormat="1" ht="33" customHeight="1">
      <c r="A59" s="236"/>
      <c r="B59" s="237" t="s">
        <v>251</v>
      </c>
      <c r="C59" s="204" t="s">
        <v>396</v>
      </c>
      <c r="D59" s="238" t="e">
        <f>D4+D16+#REF!+D23+D25+#REF!+D29+D33+D37</f>
        <v>#REF!</v>
      </c>
      <c r="E59" s="238">
        <f>E4+E16+E23+E25+E29+E33+E37+E41+E56</f>
        <v>2205990429</v>
      </c>
      <c r="F59" s="238">
        <f>F4+F16+F23+F25+F29+F33+F37+F41+F56</f>
        <v>2813816553</v>
      </c>
      <c r="G59" s="238">
        <f>G4+G16+G23+G25+G29+G33+G37+G41+G56</f>
        <v>1928283814</v>
      </c>
      <c r="H59" s="238">
        <f>H4+H16+H23+H25+H29+H33+H37+H41+H56</f>
        <v>1783479875</v>
      </c>
    </row>
    <row r="60" spans="1:8">
      <c r="A60" s="240"/>
      <c r="B60" s="241"/>
      <c r="C60" s="242"/>
      <c r="D60" s="35"/>
      <c r="E60" s="35"/>
      <c r="F60" s="35"/>
      <c r="G60" s="35"/>
      <c r="H60" s="35"/>
    </row>
    <row r="61" spans="1:8">
      <c r="A61" s="203"/>
      <c r="C61" s="462" t="s">
        <v>376</v>
      </c>
      <c r="D61" s="202"/>
      <c r="E61" s="166">
        <v>722407631</v>
      </c>
      <c r="F61" s="166">
        <v>368852365</v>
      </c>
      <c r="G61" s="166">
        <v>370580309</v>
      </c>
      <c r="H61" s="166">
        <v>379181853</v>
      </c>
    </row>
    <row r="62" spans="1:8">
      <c r="C62" s="462" t="s">
        <v>407</v>
      </c>
      <c r="D62" s="202"/>
      <c r="E62" s="166">
        <f>E5+E6+E17+E24+E26+E27+E30+E34+E35+E38+E42+E43++E44+E57</f>
        <v>720407631</v>
      </c>
      <c r="F62" s="166">
        <f>F5+F6+F17+F24+F26+F27+F30+F34+F35+F38+F42+F43+F44+F57</f>
        <v>368852365</v>
      </c>
      <c r="G62" s="166">
        <f>G5+G6+G17+G24+G26+G27+G30+G34+G35+G38+G42+G43++G44+G57</f>
        <v>370580309</v>
      </c>
      <c r="H62" s="166">
        <f>H5+H6+H17+H24+H26+H27+H30+H34+H35+H38+H42+H43++H44+H57</f>
        <v>379181853</v>
      </c>
    </row>
    <row r="63" spans="1:8">
      <c r="E63" s="37"/>
      <c r="F63" s="37"/>
      <c r="G63" s="37"/>
      <c r="H63" s="37"/>
    </row>
    <row r="64" spans="1:8">
      <c r="E64" s="461" t="s">
        <v>478</v>
      </c>
      <c r="F64" s="461">
        <f>F61-F62</f>
        <v>0</v>
      </c>
      <c r="G64" s="461">
        <f t="shared" ref="G64" si="7">G61-G62</f>
        <v>0</v>
      </c>
      <c r="H64" s="461">
        <f t="shared" ref="H64" si="8">H61-H62</f>
        <v>0</v>
      </c>
    </row>
  </sheetData>
  <mergeCells count="1">
    <mergeCell ref="A1:G1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5"/>
  <sheetViews>
    <sheetView zoomScaleNormal="100" zoomScaleSheetLayoutView="120" workbookViewId="0">
      <pane ySplit="14" topLeftCell="A384" activePane="bottomLeft" state="frozen"/>
      <selection pane="bottomLeft" activeCell="E397" sqref="E397"/>
    </sheetView>
  </sheetViews>
  <sheetFormatPr defaultRowHeight="14.25"/>
  <cols>
    <col min="1" max="1" width="9.7109375" style="165" customWidth="1"/>
    <col min="2" max="2" width="45.7109375" style="114" customWidth="1"/>
    <col min="3" max="4" width="5.7109375" style="114" customWidth="1"/>
    <col min="5" max="5" width="15.7109375" style="114" customWidth="1"/>
    <col min="6" max="9" width="14.7109375" style="114" customWidth="1"/>
    <col min="10" max="10" width="14.7109375" style="250" customWidth="1"/>
    <col min="11" max="11" width="15.5703125" style="114" customWidth="1"/>
    <col min="12" max="16384" width="9.140625" style="114"/>
  </cols>
  <sheetData>
    <row r="1" spans="1:17" ht="30" customHeight="1">
      <c r="A1" s="811"/>
      <c r="B1" s="69"/>
      <c r="C1" s="70" t="s">
        <v>215</v>
      </c>
      <c r="D1" s="70" t="s">
        <v>176</v>
      </c>
      <c r="E1" s="520" t="s">
        <v>442</v>
      </c>
      <c r="F1" s="798" t="s">
        <v>441</v>
      </c>
      <c r="G1" s="70" t="s">
        <v>373</v>
      </c>
      <c r="H1" s="288" t="s">
        <v>374</v>
      </c>
      <c r="I1" s="288" t="s">
        <v>439</v>
      </c>
    </row>
    <row r="2" spans="1:17" ht="25.5" customHeight="1">
      <c r="A2" s="812" t="s">
        <v>180</v>
      </c>
      <c r="B2" s="881" t="s">
        <v>375</v>
      </c>
      <c r="C2" s="882"/>
      <c r="D2" s="71"/>
      <c r="E2" s="71">
        <f>E16+E56+E70+E77+E88+E94+E97+E102+E109+E113+E116++E119+E124+E128+E134+E140+E148+E165+E186+E191+E271+E297+E309++E323+E329+E335+E351+E363+E368+E372+E375</f>
        <v>1832121771</v>
      </c>
      <c r="F2" s="71">
        <f>F16+F56+F70+F77+F88+F94+F97+F102+F109+F113+F116++F119+F124+F128+F134+F140+F148+F165+F186+F191+F271+F297+F309++F323+F329+F335+F351+F363+F368+F372+F375</f>
        <v>1114687359.6500001</v>
      </c>
      <c r="G2" s="71">
        <f>G16+G56+G70+G77+G88+G94+G97+G102+G109+G113+G116++G119+G124+G128+G134+G140+G148+G165+G186+G191+G271+G297+G309++G323+G329+G335+G351+G363+G368+G372+G375</f>
        <v>2125532257</v>
      </c>
      <c r="H2" s="71">
        <f>H16+H56+H70+H77+H88+H94+H97+H102+H109+H113+H116++H119+H124+H128+H134+H140+H148+H165+H186+H191+H271+H297+H309++H323+H329+H335+H351+H363+H368+H372+H375</f>
        <v>1387798982</v>
      </c>
      <c r="I2" s="71">
        <f>I16+I56+I70+I77+I88+I94+I97+I102+I109+I113+I116++I119+I124+I128+I134+I140+I148+I165+I186+I191+I271+I297+I309++I323+I329+I335+I351+I363+I368+I372+I375</f>
        <v>1208600338</v>
      </c>
    </row>
    <row r="3" spans="1:17" ht="15" customHeight="1">
      <c r="A3" s="883"/>
      <c r="B3" s="884"/>
      <c r="C3" s="885"/>
      <c r="D3" s="257">
        <v>11</v>
      </c>
      <c r="E3" s="200">
        <f>E18+E19+E21+E23+E24+E26+E28+E29+E31+E32+E33+E35+E36+E37+E38+E39+E40+E41+E42+E44+E47+E48+E49+E50+E51+E53+E54+E55+E58+E59+E61+E62+E63+E64+E66+E67+E69+E72+E74+E75+E76+E79+E80+E81+E83+E84+E85+E87+E90+E91+E93+E111+E112+E115+E118+E121+E123+E126+E130+E131+E133+E136+E142+E143+E144+E146+E153+E156+E160+E161+E188+E189+E261++E325+E331+E332+E334+E337+E338+E340+E342+E343+E347+E349+E350+E345+E353+E355+E356+E357+E358+E360+E362+E365+E367+E370+E371</f>
        <v>582577411</v>
      </c>
      <c r="F3" s="200">
        <f t="shared" ref="F3:I3" si="0">F18+F19+F21+F23+F24+F26+F28+F29+F31+F32+F33+F35+F36+F37+F38+F39+F40+F41+F42+F44+F47+F48+F49+F50+F51+F53+F54+F55+F58+F59+F61+F62+F63+F64+F66+F67+F69+F72+F74+F75+F76+F79+F80+F81+F83+F84+F85+F87+F90+F91+F93+F111+F112+F115+F118+F121+F123+F126+F130+F131+F133+F136+F142+F143+F144+F146+F153+F156+F160+F161+F188+F189+F261++F325+F331+F332+F334+F337+F338+F340+F342+F343+F347+F349+F350+F345+F353+F355+F356+F357+F358+F360+F362+F365+F367+F370+F371</f>
        <v>349789246.12</v>
      </c>
      <c r="G3" s="200">
        <f t="shared" si="0"/>
        <v>227286000</v>
      </c>
      <c r="H3" s="200">
        <f t="shared" si="0"/>
        <v>233191750</v>
      </c>
      <c r="I3" s="200">
        <f t="shared" si="0"/>
        <v>240526000</v>
      </c>
    </row>
    <row r="4" spans="1:17" ht="15" customHeight="1">
      <c r="A4" s="886"/>
      <c r="B4" s="887"/>
      <c r="C4" s="888"/>
      <c r="D4" s="302">
        <v>12</v>
      </c>
      <c r="E4" s="258">
        <f>E104+E106+E150+E154+E157+E163+E167+E170+E172+E174+E176+E178+E181+E184+E193+E195+E197+E200+E202+E205+E207+E209+E211+E214+E216+E218+E221+E223+E225+E227+E229+E231+E233+E236+E239+E241+E243+E245+E253+E256+E264+E266+E273+E277+E280+E282+E285+E288+E291+E294+E299+E302+E304+E307+E311+E314+E318+E321+E377+E380+E381+E385+E389+E392+E394</f>
        <v>12876012</v>
      </c>
      <c r="F4" s="258">
        <f t="shared" ref="F4:I4" si="1">F104+F106+F150+F154+F157+F163+F167+F170+F172+F174+F176+F178+F181+F184+F193+F195+F197+F200+F202+F205+F207+F209+F211+F214+F216+F218+F221+F223+F225+F227+F229+F231+F233+F236+F239+F241+F243+F245+F253+F256+F264+F266+F273+F277+F280+F282+F285+F288+F291+F294+F299+F302+F304+F307+F311+F314+F318+F321+F377+F380+F381+F385+F389+F392+F394</f>
        <v>3526428.3000000003</v>
      </c>
      <c r="G4" s="258">
        <f t="shared" si="1"/>
        <v>16086365</v>
      </c>
      <c r="H4" s="258">
        <f t="shared" si="1"/>
        <v>11908559</v>
      </c>
      <c r="I4" s="258">
        <f t="shared" si="1"/>
        <v>13175853</v>
      </c>
    </row>
    <row r="5" spans="1:17" ht="15" customHeight="1">
      <c r="A5" s="886"/>
      <c r="B5" s="887"/>
      <c r="C5" s="888"/>
      <c r="D5" s="260" t="s">
        <v>254</v>
      </c>
      <c r="E5" s="259">
        <f>E3+E4</f>
        <v>595453423</v>
      </c>
      <c r="F5" s="259">
        <f>F3+F4</f>
        <v>353315674.42000002</v>
      </c>
      <c r="G5" s="259">
        <f t="shared" ref="G5:H5" si="2">G3+G4</f>
        <v>243372365</v>
      </c>
      <c r="H5" s="259">
        <f t="shared" si="2"/>
        <v>245100309</v>
      </c>
      <c r="I5" s="259">
        <f t="shared" ref="I5" si="3">I3+I4</f>
        <v>253701853</v>
      </c>
    </row>
    <row r="6" spans="1:17" s="246" customFormat="1" ht="15" customHeight="1">
      <c r="A6" s="886"/>
      <c r="B6" s="887"/>
      <c r="C6" s="888"/>
      <c r="D6" s="256">
        <v>11</v>
      </c>
      <c r="E6" s="254">
        <f>E374+E127+E327</f>
        <v>240132155</v>
      </c>
      <c r="F6" s="254">
        <f>F374+F127+F327</f>
        <v>86956417.530000001</v>
      </c>
      <c r="G6" s="254">
        <f>G374+G127+G327</f>
        <v>65000000</v>
      </c>
      <c r="H6" s="254">
        <f>H374+H127+H327</f>
        <v>63000000</v>
      </c>
      <c r="I6" s="254">
        <f>I374+I127+I327</f>
        <v>12800000</v>
      </c>
      <c r="J6" s="250"/>
    </row>
    <row r="7" spans="1:17" s="246" customFormat="1" ht="15" customHeight="1">
      <c r="A7" s="886"/>
      <c r="B7" s="887"/>
      <c r="C7" s="888"/>
      <c r="D7" s="513">
        <v>563</v>
      </c>
      <c r="E7" s="514">
        <f>E269+E270</f>
        <v>418000000</v>
      </c>
      <c r="F7" s="514">
        <f>F269+F270</f>
        <v>414131795</v>
      </c>
      <c r="G7" s="514">
        <f t="shared" ref="G7:I7" si="4">G269+G270</f>
        <v>414131765</v>
      </c>
      <c r="H7" s="514">
        <f t="shared" si="4"/>
        <v>0</v>
      </c>
      <c r="I7" s="514">
        <f t="shared" si="4"/>
        <v>0</v>
      </c>
      <c r="J7" s="250"/>
    </row>
    <row r="8" spans="1:17" s="246" customFormat="1" ht="15" customHeight="1">
      <c r="A8" s="886"/>
      <c r="B8" s="887"/>
      <c r="C8" s="888"/>
      <c r="D8" s="489">
        <v>41</v>
      </c>
      <c r="E8" s="490">
        <f>E147</f>
        <v>468947</v>
      </c>
      <c r="F8" s="490">
        <f>F147</f>
        <v>100000</v>
      </c>
      <c r="G8" s="490">
        <f t="shared" ref="G8:I8" si="5">G147</f>
        <v>468908</v>
      </c>
      <c r="H8" s="490">
        <f t="shared" si="5"/>
        <v>482002</v>
      </c>
      <c r="I8" s="490">
        <f t="shared" si="5"/>
        <v>495216</v>
      </c>
      <c r="J8" s="250"/>
    </row>
    <row r="9" spans="1:17" ht="15" customHeight="1">
      <c r="A9" s="886"/>
      <c r="B9" s="887"/>
      <c r="C9" s="888"/>
      <c r="D9" s="261">
        <v>43</v>
      </c>
      <c r="E9" s="258">
        <f>E138</f>
        <v>1100000</v>
      </c>
      <c r="F9" s="258">
        <f>F138</f>
        <v>329490.86</v>
      </c>
      <c r="G9" s="258">
        <f t="shared" ref="G9:I9" si="6">G138</f>
        <v>1100000</v>
      </c>
      <c r="H9" s="258">
        <f t="shared" si="6"/>
        <v>1100000</v>
      </c>
      <c r="I9" s="258">
        <f t="shared" si="6"/>
        <v>1100000</v>
      </c>
    </row>
    <row r="10" spans="1:17" ht="15" customHeight="1">
      <c r="A10" s="886"/>
      <c r="B10" s="887"/>
      <c r="C10" s="888"/>
      <c r="D10" s="261">
        <v>51</v>
      </c>
      <c r="E10" s="258">
        <f>E27+E96+E99+E101+E105+E107+E158+E168+E171+E173+E175+E177+E179+E182+E185+E274+E283+E286+E289+E292+E295</f>
        <v>5867246</v>
      </c>
      <c r="F10" s="258">
        <f>F27+F96+F99+F101+F105+F107+F158+F168+F171+F173+F175+F177+F179+F182+F185+F274+F283+F286+F289+F292+F295</f>
        <v>325991.76</v>
      </c>
      <c r="G10" s="258">
        <f>G27+G96+G99+G101+G105+G107+G158+G168+G171+G173+G175+G177+G179+G182+G185+G274+G283+G286+G289+G292+G295</f>
        <v>2082250</v>
      </c>
      <c r="H10" s="258">
        <f>H27+H96+H99+H101+H105+H107+H158+H168+H171+H173+H175+H177+H179+H182+H185+H274+H283+H286+H289+H292+H295</f>
        <v>432250</v>
      </c>
      <c r="I10" s="258">
        <f>I27+I96+I99+I101+I105+I107+I158+I168+I171+I173+I175+I177+I179+I182+I185+I274+I283+I286+I289+I292+I295</f>
        <v>432250</v>
      </c>
      <c r="L10" s="566"/>
      <c r="M10" s="567"/>
      <c r="N10" s="572"/>
      <c r="O10" s="572"/>
      <c r="P10" s="566"/>
      <c r="Q10" s="567"/>
    </row>
    <row r="11" spans="1:17" ht="15" customHeight="1">
      <c r="A11" s="886"/>
      <c r="B11" s="887"/>
      <c r="C11" s="888"/>
      <c r="D11" s="303" t="str">
        <f>D45</f>
        <v>52</v>
      </c>
      <c r="E11" s="258">
        <f>E45</f>
        <v>100000</v>
      </c>
      <c r="F11" s="258">
        <f>F45</f>
        <v>3013.88</v>
      </c>
      <c r="G11" s="258">
        <f t="shared" ref="G11:I11" si="7">G45</f>
        <v>50000</v>
      </c>
      <c r="H11" s="258">
        <f t="shared" si="7"/>
        <v>50000</v>
      </c>
      <c r="I11" s="258">
        <f t="shared" si="7"/>
        <v>50000</v>
      </c>
      <c r="L11" s="573"/>
      <c r="M11" s="565"/>
      <c r="N11" s="574"/>
      <c r="O11" s="574"/>
      <c r="P11" s="573"/>
      <c r="Q11" s="565"/>
    </row>
    <row r="12" spans="1:17" ht="15" customHeight="1">
      <c r="A12" s="886"/>
      <c r="B12" s="887"/>
      <c r="C12" s="888"/>
      <c r="D12" s="808">
        <v>559</v>
      </c>
      <c r="E12" s="258">
        <f>E151+E155+E159+E164</f>
        <v>0</v>
      </c>
      <c r="F12" s="258">
        <f t="shared" ref="F12:I12" si="8">F151+F155+F159+F164</f>
        <v>0</v>
      </c>
      <c r="G12" s="258">
        <f t="shared" si="8"/>
        <v>322500</v>
      </c>
      <c r="H12" s="258">
        <f t="shared" si="8"/>
        <v>0</v>
      </c>
      <c r="I12" s="258">
        <f t="shared" si="8"/>
        <v>0</v>
      </c>
      <c r="L12" s="573"/>
      <c r="M12" s="565"/>
      <c r="N12" s="574"/>
      <c r="O12" s="574"/>
      <c r="P12" s="573"/>
      <c r="Q12" s="565"/>
    </row>
    <row r="13" spans="1:17" ht="15" customHeight="1">
      <c r="A13" s="886"/>
      <c r="B13" s="887"/>
      <c r="C13" s="888"/>
      <c r="D13" s="261">
        <v>561</v>
      </c>
      <c r="E13" s="255">
        <f>E378+E383+E387+E390+E395</f>
        <v>19000000</v>
      </c>
      <c r="F13" s="255">
        <f t="shared" ref="F13:I13" si="9">F378+F383+F387+F390+F395</f>
        <v>11643300</v>
      </c>
      <c r="G13" s="255">
        <f t="shared" si="9"/>
        <v>22057500</v>
      </c>
      <c r="H13" s="255">
        <f t="shared" si="9"/>
        <v>21136000</v>
      </c>
      <c r="I13" s="255">
        <f t="shared" si="9"/>
        <v>21136000</v>
      </c>
      <c r="L13" s="573"/>
      <c r="M13" s="565"/>
      <c r="N13" s="574"/>
      <c r="O13" s="574"/>
      <c r="P13" s="573"/>
      <c r="Q13" s="565"/>
    </row>
    <row r="14" spans="1:17" ht="15" customHeight="1">
      <c r="A14" s="886"/>
      <c r="B14" s="887"/>
      <c r="C14" s="888"/>
      <c r="D14" s="261">
        <v>563</v>
      </c>
      <c r="E14" s="258">
        <f>E194+E196+E198+E201+E203+E206+E208+E210+E212+E215+E217+E219+E222+E224+E226+E228+E230+E232+E234+E237+E240+E242+E244+E246+E248+E250+E251+E254+E257+E259+E262+E265+E267+E275+E278+E281+E284+E287+E296+E300+E303+E305+E308+E312+E316+E319+E322</f>
        <v>552000000</v>
      </c>
      <c r="F14" s="258">
        <f>F194+F196+F198+F201+F203+F206+F208+F210+F212+F215+F217+F219+F222+F224+F226+F228+F230+F232+F234+F237+F240+F242+F244+F246+F248+F250+F251+F254+F257+F259+F262+F265+F267+F275+F278+F281+F284+F287+F296+F300+F303+F305+F308+F312+F316+F319+F322</f>
        <v>247881676.19999999</v>
      </c>
      <c r="G14" s="258">
        <f>G194+G196+G198+G201+G203+G206+G208+G210+G212+G215+G217+G219+G222+G224+G226+G228+G230+G232+G234+G237+G240+G242+G244+G246+G248+G250+G251+G254+G257+G259+G262+G265+G267+G275+G278+G281+G284+G287+G296+G300+G303+G305+G308+G312+G316+G319+G322</f>
        <v>1376946969</v>
      </c>
      <c r="H14" s="258">
        <f>H194+H196+H198+H201+H203+H206+H208+H210+H212+H215+H217+H219+H222+H224+H226+H228+H230+H232+H234+H237+H240+H242+H244+H246+H248+H250+H251+H254+H257+H259+H262+H265+H267+H275+H278+H281+H284+H287+H296+H300+H303+H305+H308+H312+H316+H319+H322</f>
        <v>1056498421</v>
      </c>
      <c r="I14" s="258">
        <f>I194+I196+I198+I201+I203+I206+I208+I210+I212+I215+I217+I219+I222+I224+I226+I228+I230+I232+I234+I237+I240+I242+I244+I246+I248+I250+I251+I254+I257+I259+I262+I265+I267+I275+I278+I281+I284+I287+I296+I300+I303+I305+I308+I312+I316+I319+I322</f>
        <v>918885019</v>
      </c>
      <c r="L14" s="573"/>
      <c r="M14" s="565"/>
      <c r="N14" s="574"/>
      <c r="O14" s="574"/>
      <c r="P14" s="573"/>
      <c r="Q14" s="565"/>
    </row>
    <row r="15" spans="1:17" ht="25.5" customHeight="1">
      <c r="A15" s="878" t="s">
        <v>255</v>
      </c>
      <c r="B15" s="879"/>
      <c r="C15" s="880"/>
      <c r="D15" s="72"/>
      <c r="E15" s="72">
        <f>E16+E56+E70+E77+E88+E94+E97+E102</f>
        <v>91119711</v>
      </c>
      <c r="F15" s="72">
        <f>F16+F56+F70+F77+F88+F94+F97+F102</f>
        <v>38535985.170000009</v>
      </c>
      <c r="G15" s="72">
        <f t="shared" ref="G15:I15" si="10">G16+G56+G70+G77+G88+G94+G97+G102</f>
        <v>95851000</v>
      </c>
      <c r="H15" s="72">
        <f t="shared" si="10"/>
        <v>82886000</v>
      </c>
      <c r="I15" s="72">
        <f t="shared" si="10"/>
        <v>84036000</v>
      </c>
      <c r="L15" s="573"/>
      <c r="M15" s="565"/>
      <c r="N15" s="574"/>
      <c r="O15" s="574"/>
      <c r="P15" s="573"/>
      <c r="Q15" s="565"/>
    </row>
    <row r="16" spans="1:17">
      <c r="A16" s="473" t="s">
        <v>181</v>
      </c>
      <c r="B16" s="474" t="s">
        <v>182</v>
      </c>
      <c r="C16" s="473" t="s">
        <v>224</v>
      </c>
      <c r="D16" s="298"/>
      <c r="E16" s="298">
        <f>E17+E20+E22+E25+E30+E34+E43+E46+E52</f>
        <v>76444911</v>
      </c>
      <c r="F16" s="548">
        <f>F17+F20+F22+F25+F30+F34+F43+F46+F52</f>
        <v>35366355.649999999</v>
      </c>
      <c r="G16" s="298">
        <f>G17+G20+G22+G25+G30+G34+G43+G46+G52</f>
        <v>82051000</v>
      </c>
      <c r="H16" s="298">
        <f>H17+H20+H22+H25+H30+H34+H43+H46+H52</f>
        <v>71236000</v>
      </c>
      <c r="I16" s="298">
        <f>I17+I20+I22+I25+I30+I34+I43+I46+I52</f>
        <v>72386000</v>
      </c>
      <c r="L16" s="573"/>
      <c r="M16" s="565"/>
      <c r="N16" s="574"/>
      <c r="O16" s="574"/>
      <c r="P16" s="573"/>
      <c r="Q16" s="565"/>
    </row>
    <row r="17" spans="1:17">
      <c r="A17" s="39" t="s">
        <v>1</v>
      </c>
      <c r="B17" s="40" t="s">
        <v>2</v>
      </c>
      <c r="C17" s="41" t="s">
        <v>224</v>
      </c>
      <c r="D17" s="41" t="s">
        <v>0</v>
      </c>
      <c r="E17" s="42">
        <f>E18+E19</f>
        <v>53679911</v>
      </c>
      <c r="F17" s="540">
        <f>F18+F19</f>
        <v>25519278.25</v>
      </c>
      <c r="G17" s="42">
        <f t="shared" ref="G17:H17" si="11">G18+G19</f>
        <v>51250000</v>
      </c>
      <c r="H17" s="289">
        <f t="shared" si="11"/>
        <v>52050000</v>
      </c>
      <c r="I17" s="289">
        <f t="shared" ref="I17" si="12">I18+I19</f>
        <v>53000000</v>
      </c>
      <c r="L17" s="566"/>
      <c r="M17" s="567"/>
      <c r="N17" s="572"/>
      <c r="O17" s="572"/>
      <c r="P17" s="566"/>
      <c r="Q17" s="567"/>
    </row>
    <row r="18" spans="1:17">
      <c r="A18" s="56" t="s">
        <v>3</v>
      </c>
      <c r="B18" s="86" t="s">
        <v>4</v>
      </c>
      <c r="C18" s="151" t="s">
        <v>224</v>
      </c>
      <c r="D18" s="151" t="s">
        <v>0</v>
      </c>
      <c r="E18" s="58">
        <v>53579911</v>
      </c>
      <c r="F18" s="546">
        <v>25481899.420000002</v>
      </c>
      <c r="G18" s="58">
        <v>51200000</v>
      </c>
      <c r="H18" s="58">
        <v>52000000</v>
      </c>
      <c r="I18" s="58">
        <v>53000000</v>
      </c>
      <c r="L18" s="573"/>
      <c r="M18" s="565"/>
      <c r="N18" s="574"/>
      <c r="O18" s="574"/>
      <c r="P18" s="573"/>
      <c r="Q18" s="565"/>
    </row>
    <row r="19" spans="1:17">
      <c r="A19" s="56" t="s">
        <v>5</v>
      </c>
      <c r="B19" s="86" t="s">
        <v>6</v>
      </c>
      <c r="C19" s="151" t="s">
        <v>224</v>
      </c>
      <c r="D19" s="151" t="s">
        <v>0</v>
      </c>
      <c r="E19" s="58">
        <v>100000</v>
      </c>
      <c r="F19" s="546">
        <v>37378.83</v>
      </c>
      <c r="G19" s="58">
        <v>50000</v>
      </c>
      <c r="H19" s="58">
        <v>50000</v>
      </c>
      <c r="I19" s="58">
        <v>0</v>
      </c>
      <c r="L19" s="573"/>
      <c r="M19" s="565"/>
      <c r="N19" s="574"/>
      <c r="O19" s="574"/>
      <c r="P19" s="573"/>
      <c r="Q19" s="565"/>
    </row>
    <row r="20" spans="1:17">
      <c r="A20" s="39" t="s">
        <v>7</v>
      </c>
      <c r="B20" s="40" t="s">
        <v>8</v>
      </c>
      <c r="C20" s="41" t="s">
        <v>224</v>
      </c>
      <c r="D20" s="41" t="s">
        <v>0</v>
      </c>
      <c r="E20" s="42">
        <f>E21</f>
        <v>1700000</v>
      </c>
      <c r="F20" s="540">
        <f>F21</f>
        <v>842484.03</v>
      </c>
      <c r="G20" s="42">
        <f t="shared" ref="G20:I20" si="13">G21</f>
        <v>1950000</v>
      </c>
      <c r="H20" s="289">
        <f t="shared" si="13"/>
        <v>2000000</v>
      </c>
      <c r="I20" s="289">
        <f t="shared" si="13"/>
        <v>2000000</v>
      </c>
      <c r="L20" s="573"/>
      <c r="M20" s="565"/>
      <c r="N20" s="574"/>
      <c r="O20" s="574"/>
      <c r="P20" s="573"/>
      <c r="Q20" s="565"/>
    </row>
    <row r="21" spans="1:17">
      <c r="A21" s="56" t="s">
        <v>9</v>
      </c>
      <c r="B21" s="86" t="s">
        <v>8</v>
      </c>
      <c r="C21" s="151" t="s">
        <v>224</v>
      </c>
      <c r="D21" s="151" t="s">
        <v>0</v>
      </c>
      <c r="E21" s="58">
        <v>1700000</v>
      </c>
      <c r="F21" s="546">
        <v>842484.03</v>
      </c>
      <c r="G21" s="58">
        <v>1950000</v>
      </c>
      <c r="H21" s="58">
        <v>2000000</v>
      </c>
      <c r="I21" s="58">
        <v>2000000</v>
      </c>
      <c r="L21" s="573"/>
      <c r="M21" s="565"/>
      <c r="N21" s="574"/>
      <c r="O21" s="574"/>
      <c r="P21" s="573"/>
      <c r="Q21" s="565"/>
    </row>
    <row r="22" spans="1:17">
      <c r="A22" s="39" t="s">
        <v>10</v>
      </c>
      <c r="B22" s="40" t="s">
        <v>11</v>
      </c>
      <c r="C22" s="41" t="s">
        <v>224</v>
      </c>
      <c r="D22" s="41" t="s">
        <v>0</v>
      </c>
      <c r="E22" s="42">
        <f>E23+E24</f>
        <v>9340000</v>
      </c>
      <c r="F22" s="540">
        <f>F23+F24</f>
        <v>4357386.0599999996</v>
      </c>
      <c r="G22" s="42">
        <f t="shared" ref="G22:H22" si="14">G23+G24</f>
        <v>8800000</v>
      </c>
      <c r="H22" s="289">
        <f t="shared" si="14"/>
        <v>9050000</v>
      </c>
      <c r="I22" s="289">
        <f t="shared" ref="I22" si="15">I23+I24</f>
        <v>9250000</v>
      </c>
    </row>
    <row r="23" spans="1:17">
      <c r="A23" s="56" t="s">
        <v>12</v>
      </c>
      <c r="B23" s="86" t="s">
        <v>13</v>
      </c>
      <c r="C23" s="151" t="s">
        <v>224</v>
      </c>
      <c r="D23" s="151" t="s">
        <v>0</v>
      </c>
      <c r="E23" s="58">
        <v>8300000</v>
      </c>
      <c r="F23" s="546">
        <v>3926701.5</v>
      </c>
      <c r="G23" s="546">
        <v>7900000</v>
      </c>
      <c r="H23" s="546">
        <v>8100000</v>
      </c>
      <c r="I23" s="546">
        <v>8250000</v>
      </c>
    </row>
    <row r="24" spans="1:17">
      <c r="A24" s="56" t="s">
        <v>14</v>
      </c>
      <c r="B24" s="86" t="s">
        <v>15</v>
      </c>
      <c r="C24" s="151" t="s">
        <v>224</v>
      </c>
      <c r="D24" s="151" t="s">
        <v>0</v>
      </c>
      <c r="E24" s="58">
        <v>1040000</v>
      </c>
      <c r="F24" s="546">
        <v>430684.56</v>
      </c>
      <c r="G24" s="546">
        <v>900000</v>
      </c>
      <c r="H24" s="546">
        <v>950000</v>
      </c>
      <c r="I24" s="546">
        <v>1000000</v>
      </c>
    </row>
    <row r="25" spans="1:17">
      <c r="A25" s="39" t="s">
        <v>16</v>
      </c>
      <c r="B25" s="40" t="s">
        <v>17</v>
      </c>
      <c r="C25" s="41" t="s">
        <v>224</v>
      </c>
      <c r="D25" s="41" t="s">
        <v>0</v>
      </c>
      <c r="E25" s="42">
        <f>SUM(E26:E29)</f>
        <v>4100000</v>
      </c>
      <c r="F25" s="540">
        <f>SUM(F26:F29)</f>
        <v>1610729.66</v>
      </c>
      <c r="G25" s="540">
        <f>SUM(G26:G29)</f>
        <v>3400000</v>
      </c>
      <c r="H25" s="540">
        <f t="shared" ref="H25:I25" si="16">SUM(H26:H29)</f>
        <v>3300000</v>
      </c>
      <c r="I25" s="540">
        <f t="shared" si="16"/>
        <v>3300000</v>
      </c>
    </row>
    <row r="26" spans="1:17">
      <c r="A26" s="56" t="s">
        <v>18</v>
      </c>
      <c r="B26" s="86" t="s">
        <v>19</v>
      </c>
      <c r="C26" s="151" t="s">
        <v>224</v>
      </c>
      <c r="D26" s="151" t="s">
        <v>0</v>
      </c>
      <c r="E26" s="58">
        <v>1800000</v>
      </c>
      <c r="F26" s="546">
        <v>586559.81999999995</v>
      </c>
      <c r="G26" s="58">
        <v>1300000</v>
      </c>
      <c r="H26" s="58">
        <v>1200000</v>
      </c>
      <c r="I26" s="58">
        <v>1200000</v>
      </c>
    </row>
    <row r="27" spans="1:17">
      <c r="A27" s="59" t="s">
        <v>18</v>
      </c>
      <c r="B27" s="152" t="s">
        <v>19</v>
      </c>
      <c r="C27" s="153"/>
      <c r="D27" s="153" t="s">
        <v>227</v>
      </c>
      <c r="E27" s="57">
        <v>0</v>
      </c>
      <c r="F27" s="549">
        <v>39166.269999999997</v>
      </c>
      <c r="G27" s="57">
        <v>0</v>
      </c>
      <c r="H27" s="57">
        <v>0</v>
      </c>
      <c r="I27" s="57">
        <v>0</v>
      </c>
    </row>
    <row r="28" spans="1:17">
      <c r="A28" s="56" t="s">
        <v>20</v>
      </c>
      <c r="B28" s="86" t="s">
        <v>21</v>
      </c>
      <c r="C28" s="151" t="s">
        <v>224</v>
      </c>
      <c r="D28" s="151" t="s">
        <v>0</v>
      </c>
      <c r="E28" s="58">
        <v>2200000</v>
      </c>
      <c r="F28" s="546">
        <v>860658.67</v>
      </c>
      <c r="G28" s="58">
        <v>2000000</v>
      </c>
      <c r="H28" s="58">
        <v>2000000</v>
      </c>
      <c r="I28" s="58">
        <v>2000000</v>
      </c>
    </row>
    <row r="29" spans="1:17">
      <c r="A29" s="56" t="s">
        <v>22</v>
      </c>
      <c r="B29" s="86" t="s">
        <v>23</v>
      </c>
      <c r="C29" s="151" t="s">
        <v>224</v>
      </c>
      <c r="D29" s="151" t="s">
        <v>0</v>
      </c>
      <c r="E29" s="58">
        <v>100000</v>
      </c>
      <c r="F29" s="546">
        <v>124344.9</v>
      </c>
      <c r="G29" s="58">
        <v>100000</v>
      </c>
      <c r="H29" s="58">
        <v>100000</v>
      </c>
      <c r="I29" s="58">
        <v>100000</v>
      </c>
    </row>
    <row r="30" spans="1:17">
      <c r="A30" s="39" t="s">
        <v>24</v>
      </c>
      <c r="B30" s="40" t="s">
        <v>25</v>
      </c>
      <c r="C30" s="41" t="s">
        <v>224</v>
      </c>
      <c r="D30" s="41" t="s">
        <v>0</v>
      </c>
      <c r="E30" s="42">
        <f>E31+E32+E33</f>
        <v>1600000</v>
      </c>
      <c r="F30" s="540">
        <f>F31+F32+F33</f>
        <v>441847.59</v>
      </c>
      <c r="G30" s="540">
        <f>G31+G32+G33</f>
        <v>4350000</v>
      </c>
      <c r="H30" s="540">
        <f t="shared" ref="H30:I30" si="17">H31+H32+H33</f>
        <v>1000000</v>
      </c>
      <c r="I30" s="540">
        <f t="shared" si="17"/>
        <v>1000000</v>
      </c>
    </row>
    <row r="31" spans="1:17">
      <c r="A31" s="56" t="s">
        <v>26</v>
      </c>
      <c r="B31" s="86" t="s">
        <v>27</v>
      </c>
      <c r="C31" s="151" t="s">
        <v>224</v>
      </c>
      <c r="D31" s="151" t="s">
        <v>0</v>
      </c>
      <c r="E31" s="58">
        <v>1100000</v>
      </c>
      <c r="F31" s="546">
        <v>297411.40000000002</v>
      </c>
      <c r="G31" s="58">
        <v>750000</v>
      </c>
      <c r="H31" s="58">
        <v>500000</v>
      </c>
      <c r="I31" s="58">
        <v>500000</v>
      </c>
    </row>
    <row r="32" spans="1:17">
      <c r="A32" s="56" t="s">
        <v>28</v>
      </c>
      <c r="B32" s="154" t="s">
        <v>29</v>
      </c>
      <c r="C32" s="151" t="s">
        <v>224</v>
      </c>
      <c r="D32" s="151" t="s">
        <v>0</v>
      </c>
      <c r="E32" s="58">
        <v>400000</v>
      </c>
      <c r="F32" s="546">
        <v>129839.02</v>
      </c>
      <c r="G32" s="58">
        <v>3500000</v>
      </c>
      <c r="H32" s="58">
        <v>400000</v>
      </c>
      <c r="I32" s="58">
        <v>400000</v>
      </c>
      <c r="J32" s="250" t="s">
        <v>480</v>
      </c>
    </row>
    <row r="33" spans="1:10">
      <c r="A33" s="56" t="s">
        <v>32</v>
      </c>
      <c r="B33" s="86" t="s">
        <v>33</v>
      </c>
      <c r="C33" s="151" t="s">
        <v>224</v>
      </c>
      <c r="D33" s="151" t="s">
        <v>0</v>
      </c>
      <c r="E33" s="58">
        <v>100000</v>
      </c>
      <c r="F33" s="546">
        <v>14597.17</v>
      </c>
      <c r="G33" s="58">
        <v>100000</v>
      </c>
      <c r="H33" s="58">
        <v>100000</v>
      </c>
      <c r="I33" s="58">
        <v>100000</v>
      </c>
    </row>
    <row r="34" spans="1:10">
      <c r="A34" s="39" t="s">
        <v>34</v>
      </c>
      <c r="B34" s="40" t="s">
        <v>35</v>
      </c>
      <c r="C34" s="41" t="s">
        <v>224</v>
      </c>
      <c r="D34" s="41" t="s">
        <v>0</v>
      </c>
      <c r="E34" s="540">
        <f>E35+E36+E37+E38+E39+E40+E41+E42</f>
        <v>4925000</v>
      </c>
      <c r="F34" s="540">
        <f>F35+F36+F37+F38+F39+F40+F41+F42</f>
        <v>2352850.04</v>
      </c>
      <c r="G34" s="540">
        <f>G35+G36+G37+G38+G39+G40+G41+G42</f>
        <v>10850000</v>
      </c>
      <c r="H34" s="540">
        <f t="shared" ref="H34:I34" si="18">H35+H36+H37+H38+H39+H40+H41+H42</f>
        <v>2885000</v>
      </c>
      <c r="I34" s="540">
        <f t="shared" si="18"/>
        <v>2885000</v>
      </c>
    </row>
    <row r="35" spans="1:10">
      <c r="A35" s="56" t="s">
        <v>36</v>
      </c>
      <c r="B35" s="86" t="s">
        <v>37</v>
      </c>
      <c r="C35" s="151" t="s">
        <v>224</v>
      </c>
      <c r="D35" s="151" t="s">
        <v>0</v>
      </c>
      <c r="E35" s="58">
        <v>1500000</v>
      </c>
      <c r="F35" s="546">
        <v>687546.29</v>
      </c>
      <c r="G35" s="58">
        <v>1250000</v>
      </c>
      <c r="H35" s="58">
        <v>500000</v>
      </c>
      <c r="I35" s="58">
        <v>500000</v>
      </c>
      <c r="J35" s="250" t="s">
        <v>482</v>
      </c>
    </row>
    <row r="36" spans="1:10">
      <c r="A36" s="56">
        <v>3232</v>
      </c>
      <c r="B36" s="86" t="s">
        <v>39</v>
      </c>
      <c r="C36" s="151" t="s">
        <v>224</v>
      </c>
      <c r="D36" s="151" t="s">
        <v>0</v>
      </c>
      <c r="E36" s="58"/>
      <c r="F36" s="579">
        <v>8450.15</v>
      </c>
      <c r="G36" s="58">
        <v>5600000</v>
      </c>
      <c r="H36" s="58">
        <v>10000</v>
      </c>
      <c r="I36" s="58">
        <v>10000</v>
      </c>
      <c r="J36" s="250" t="s">
        <v>479</v>
      </c>
    </row>
    <row r="37" spans="1:10">
      <c r="A37" s="56" t="s">
        <v>40</v>
      </c>
      <c r="B37" s="86" t="s">
        <v>41</v>
      </c>
      <c r="C37" s="151" t="s">
        <v>224</v>
      </c>
      <c r="D37" s="151" t="s">
        <v>0</v>
      </c>
      <c r="E37" s="58">
        <v>750000</v>
      </c>
      <c r="F37" s="546">
        <v>516511.76</v>
      </c>
      <c r="G37" s="58">
        <v>750000</v>
      </c>
      <c r="H37" s="58">
        <v>750000</v>
      </c>
      <c r="I37" s="58">
        <v>750000</v>
      </c>
      <c r="J37" s="804">
        <v>5600000</v>
      </c>
    </row>
    <row r="38" spans="1:10">
      <c r="A38" s="56" t="s">
        <v>42</v>
      </c>
      <c r="B38" s="86" t="s">
        <v>43</v>
      </c>
      <c r="C38" s="151" t="s">
        <v>224</v>
      </c>
      <c r="D38" s="151" t="s">
        <v>0</v>
      </c>
      <c r="E38" s="58">
        <v>200000</v>
      </c>
      <c r="F38" s="546">
        <v>75173.88</v>
      </c>
      <c r="G38" s="58">
        <v>1200000</v>
      </c>
      <c r="H38" s="58">
        <v>200000</v>
      </c>
      <c r="I38" s="58">
        <v>200000</v>
      </c>
      <c r="J38" s="250" t="s">
        <v>481</v>
      </c>
    </row>
    <row r="39" spans="1:10">
      <c r="A39" s="56" t="s">
        <v>44</v>
      </c>
      <c r="B39" s="86" t="s">
        <v>45</v>
      </c>
      <c r="C39" s="151" t="s">
        <v>224</v>
      </c>
      <c r="D39" s="151" t="s">
        <v>0</v>
      </c>
      <c r="E39" s="58">
        <v>1500000</v>
      </c>
      <c r="F39" s="546">
        <v>440649.16</v>
      </c>
      <c r="G39" s="58">
        <v>1100000</v>
      </c>
      <c r="H39" s="58">
        <v>500000</v>
      </c>
      <c r="I39" s="58">
        <v>500000</v>
      </c>
      <c r="J39" s="804">
        <v>1000000</v>
      </c>
    </row>
    <row r="40" spans="1:10">
      <c r="A40" s="56" t="s">
        <v>46</v>
      </c>
      <c r="B40" s="86" t="s">
        <v>47</v>
      </c>
      <c r="C40" s="151" t="s">
        <v>224</v>
      </c>
      <c r="D40" s="151" t="s">
        <v>0</v>
      </c>
      <c r="E40" s="58">
        <v>100000</v>
      </c>
      <c r="F40" s="546">
        <v>45764.53</v>
      </c>
      <c r="G40" s="58">
        <v>50000</v>
      </c>
      <c r="H40" s="58">
        <v>50000</v>
      </c>
      <c r="I40" s="58">
        <v>50000</v>
      </c>
    </row>
    <row r="41" spans="1:10">
      <c r="A41" s="56" t="s">
        <v>48</v>
      </c>
      <c r="B41" s="86" t="s">
        <v>49</v>
      </c>
      <c r="C41" s="151" t="s">
        <v>224</v>
      </c>
      <c r="D41" s="151" t="s">
        <v>0</v>
      </c>
      <c r="E41" s="58">
        <v>800000</v>
      </c>
      <c r="F41" s="546">
        <v>448643.95</v>
      </c>
      <c r="G41" s="58">
        <v>800000</v>
      </c>
      <c r="H41" s="58">
        <v>800000</v>
      </c>
      <c r="I41" s="58">
        <v>800000</v>
      </c>
    </row>
    <row r="42" spans="1:10">
      <c r="A42" s="56" t="s">
        <v>52</v>
      </c>
      <c r="B42" s="86" t="s">
        <v>53</v>
      </c>
      <c r="C42" s="151" t="s">
        <v>224</v>
      </c>
      <c r="D42" s="151" t="s">
        <v>0</v>
      </c>
      <c r="E42" s="58">
        <v>75000</v>
      </c>
      <c r="F42" s="546">
        <v>130110.32</v>
      </c>
      <c r="G42" s="58">
        <v>100000</v>
      </c>
      <c r="H42" s="58">
        <v>75000</v>
      </c>
      <c r="I42" s="58">
        <v>75000</v>
      </c>
    </row>
    <row r="43" spans="1:10">
      <c r="A43" s="39" t="s">
        <v>54</v>
      </c>
      <c r="B43" s="40" t="s">
        <v>55</v>
      </c>
      <c r="C43" s="41" t="s">
        <v>224</v>
      </c>
      <c r="D43" s="41" t="s">
        <v>0</v>
      </c>
      <c r="E43" s="42">
        <f>E44+E45</f>
        <v>300000</v>
      </c>
      <c r="F43" s="540">
        <f>F44+F45</f>
        <v>16079.91</v>
      </c>
      <c r="G43" s="540">
        <f t="shared" ref="G43:I43" si="19">G44+G45</f>
        <v>200000</v>
      </c>
      <c r="H43" s="540">
        <f t="shared" si="19"/>
        <v>250000</v>
      </c>
      <c r="I43" s="540">
        <f t="shared" si="19"/>
        <v>250000</v>
      </c>
    </row>
    <row r="44" spans="1:10">
      <c r="A44" s="56" t="s">
        <v>56</v>
      </c>
      <c r="B44" s="86" t="s">
        <v>55</v>
      </c>
      <c r="C44" s="151" t="s">
        <v>224</v>
      </c>
      <c r="D44" s="151" t="s">
        <v>0</v>
      </c>
      <c r="E44" s="58">
        <v>200000</v>
      </c>
      <c r="F44" s="546">
        <v>13066.03</v>
      </c>
      <c r="G44" s="58">
        <v>150000</v>
      </c>
      <c r="H44" s="58">
        <v>200000</v>
      </c>
      <c r="I44" s="58">
        <v>200000</v>
      </c>
    </row>
    <row r="45" spans="1:10">
      <c r="A45" s="59">
        <v>3241</v>
      </c>
      <c r="B45" s="152" t="s">
        <v>55</v>
      </c>
      <c r="C45" s="153" t="s">
        <v>225</v>
      </c>
      <c r="D45" s="153" t="s">
        <v>252</v>
      </c>
      <c r="E45" s="57">
        <v>100000</v>
      </c>
      <c r="F45" s="549">
        <v>3013.88</v>
      </c>
      <c r="G45" s="57">
        <v>50000</v>
      </c>
      <c r="H45" s="57">
        <v>50000</v>
      </c>
      <c r="I45" s="57">
        <v>50000</v>
      </c>
    </row>
    <row r="46" spans="1:10">
      <c r="A46" s="39" t="s">
        <v>57</v>
      </c>
      <c r="B46" s="40" t="s">
        <v>58</v>
      </c>
      <c r="C46" s="41" t="s">
        <v>224</v>
      </c>
      <c r="D46" s="41" t="s">
        <v>0</v>
      </c>
      <c r="E46" s="42">
        <f>+E47+E48+E49+E50+E51</f>
        <v>700000</v>
      </c>
      <c r="F46" s="42">
        <f t="shared" ref="F46:I46" si="20">+F47+F48+F49+F50+F51</f>
        <v>224973.64</v>
      </c>
      <c r="G46" s="42">
        <f>+G47+G48+G49+G50+G51</f>
        <v>1150000</v>
      </c>
      <c r="H46" s="42">
        <f t="shared" si="20"/>
        <v>600000</v>
      </c>
      <c r="I46" s="42">
        <f t="shared" si="20"/>
        <v>600000</v>
      </c>
    </row>
    <row r="47" spans="1:10">
      <c r="A47" s="56" t="s">
        <v>63</v>
      </c>
      <c r="B47" s="86" t="s">
        <v>64</v>
      </c>
      <c r="C47" s="151" t="s">
        <v>224</v>
      </c>
      <c r="D47" s="151" t="s">
        <v>0</v>
      </c>
      <c r="E47" s="58">
        <v>400000</v>
      </c>
      <c r="F47" s="546">
        <v>51619.95</v>
      </c>
      <c r="G47" s="58">
        <v>300000</v>
      </c>
      <c r="H47" s="58">
        <v>200000</v>
      </c>
      <c r="I47" s="58">
        <v>200000</v>
      </c>
    </row>
    <row r="48" spans="1:10">
      <c r="A48" s="56" t="s">
        <v>65</v>
      </c>
      <c r="B48" s="86" t="s">
        <v>66</v>
      </c>
      <c r="C48" s="151" t="s">
        <v>224</v>
      </c>
      <c r="D48" s="151" t="s">
        <v>0</v>
      </c>
      <c r="E48" s="58">
        <v>100000</v>
      </c>
      <c r="F48" s="546">
        <v>2800</v>
      </c>
      <c r="G48" s="58">
        <v>100000</v>
      </c>
      <c r="H48" s="58">
        <v>100000</v>
      </c>
      <c r="I48" s="58">
        <v>100000</v>
      </c>
    </row>
    <row r="49" spans="1:9">
      <c r="A49" s="56" t="s">
        <v>67</v>
      </c>
      <c r="B49" s="86" t="s">
        <v>68</v>
      </c>
      <c r="C49" s="151" t="s">
        <v>224</v>
      </c>
      <c r="D49" s="151" t="s">
        <v>0</v>
      </c>
      <c r="E49" s="58">
        <v>100000</v>
      </c>
      <c r="F49" s="546">
        <v>103389.46</v>
      </c>
      <c r="G49" s="58">
        <v>150000</v>
      </c>
      <c r="H49" s="58">
        <v>100000</v>
      </c>
      <c r="I49" s="58">
        <v>100000</v>
      </c>
    </row>
    <row r="50" spans="1:9">
      <c r="A50" s="56">
        <v>3296</v>
      </c>
      <c r="B50" s="86" t="s">
        <v>106</v>
      </c>
      <c r="C50" s="151" t="s">
        <v>224</v>
      </c>
      <c r="D50" s="151" t="s">
        <v>0</v>
      </c>
      <c r="E50" s="58">
        <v>0</v>
      </c>
      <c r="F50" s="579">
        <v>0</v>
      </c>
      <c r="G50" s="58">
        <v>500000</v>
      </c>
      <c r="H50" s="58">
        <v>100000</v>
      </c>
      <c r="I50" s="58">
        <v>100000</v>
      </c>
    </row>
    <row r="51" spans="1:9">
      <c r="A51" s="56" t="s">
        <v>69</v>
      </c>
      <c r="B51" s="86" t="s">
        <v>58</v>
      </c>
      <c r="C51" s="151" t="s">
        <v>224</v>
      </c>
      <c r="D51" s="151" t="s">
        <v>0</v>
      </c>
      <c r="E51" s="58">
        <v>100000</v>
      </c>
      <c r="F51" s="546">
        <v>67164.23</v>
      </c>
      <c r="G51" s="58">
        <v>100000</v>
      </c>
      <c r="H51" s="58">
        <v>100000</v>
      </c>
      <c r="I51" s="58">
        <v>100000</v>
      </c>
    </row>
    <row r="52" spans="1:9">
      <c r="A52" s="39" t="s">
        <v>70</v>
      </c>
      <c r="B52" s="40" t="s">
        <v>71</v>
      </c>
      <c r="C52" s="41" t="s">
        <v>224</v>
      </c>
      <c r="D52" s="41" t="s">
        <v>0</v>
      </c>
      <c r="E52" s="540">
        <f>E53+E54+E55</f>
        <v>100000</v>
      </c>
      <c r="F52" s="540">
        <f t="shared" ref="F52:I52" si="21">F53+F54+F55</f>
        <v>726.47</v>
      </c>
      <c r="G52" s="540">
        <f>G53+G54+G55</f>
        <v>101000</v>
      </c>
      <c r="H52" s="540">
        <f t="shared" si="21"/>
        <v>101000</v>
      </c>
      <c r="I52" s="540">
        <f t="shared" si="21"/>
        <v>101000</v>
      </c>
    </row>
    <row r="53" spans="1:9">
      <c r="A53" s="56" t="s">
        <v>72</v>
      </c>
      <c r="B53" s="86" t="s">
        <v>73</v>
      </c>
      <c r="C53" s="151" t="s">
        <v>224</v>
      </c>
      <c r="D53" s="151" t="s">
        <v>0</v>
      </c>
      <c r="E53" s="58">
        <v>50000</v>
      </c>
      <c r="F53" s="546">
        <v>66.72</v>
      </c>
      <c r="G53" s="58">
        <v>50000</v>
      </c>
      <c r="H53" s="58">
        <v>50000</v>
      </c>
      <c r="I53" s="58">
        <v>50000</v>
      </c>
    </row>
    <row r="54" spans="1:9">
      <c r="A54" s="56" t="s">
        <v>74</v>
      </c>
      <c r="B54" s="86" t="s">
        <v>75</v>
      </c>
      <c r="C54" s="151" t="s">
        <v>224</v>
      </c>
      <c r="D54" s="151" t="s">
        <v>0</v>
      </c>
      <c r="E54" s="58">
        <v>50000</v>
      </c>
      <c r="F54" s="546">
        <v>223.5</v>
      </c>
      <c r="G54" s="58">
        <v>50000</v>
      </c>
      <c r="H54" s="58">
        <v>50000</v>
      </c>
      <c r="I54" s="58">
        <v>50000</v>
      </c>
    </row>
    <row r="55" spans="1:9">
      <c r="A55" s="56">
        <v>3434</v>
      </c>
      <c r="B55" s="86" t="s">
        <v>77</v>
      </c>
      <c r="C55" s="151" t="s">
        <v>224</v>
      </c>
      <c r="D55" s="151" t="s">
        <v>0</v>
      </c>
      <c r="E55" s="58"/>
      <c r="F55" s="579">
        <v>436.25</v>
      </c>
      <c r="G55" s="58">
        <v>1000</v>
      </c>
      <c r="H55" s="58">
        <v>1000</v>
      </c>
      <c r="I55" s="58">
        <v>1000</v>
      </c>
    </row>
    <row r="56" spans="1:9">
      <c r="A56" s="473" t="s">
        <v>183</v>
      </c>
      <c r="B56" s="474" t="s">
        <v>87</v>
      </c>
      <c r="C56" s="473" t="s">
        <v>222</v>
      </c>
      <c r="D56" s="298"/>
      <c r="E56" s="298">
        <f>E57+E60+E65+E68</f>
        <v>7030000</v>
      </c>
      <c r="F56" s="298">
        <f t="shared" ref="F56:I56" si="22">F57+F60+F65+F68</f>
        <v>1663277.1</v>
      </c>
      <c r="G56" s="298">
        <f>G57+G60+G65+G68</f>
        <v>8380000</v>
      </c>
      <c r="H56" s="298">
        <f t="shared" si="22"/>
        <v>6830000</v>
      </c>
      <c r="I56" s="298">
        <f t="shared" si="22"/>
        <v>6830000</v>
      </c>
    </row>
    <row r="57" spans="1:9">
      <c r="A57" s="39" t="s">
        <v>24</v>
      </c>
      <c r="B57" s="40" t="s">
        <v>25</v>
      </c>
      <c r="C57" s="41" t="s">
        <v>222</v>
      </c>
      <c r="D57" s="41" t="s">
        <v>0</v>
      </c>
      <c r="E57" s="42">
        <f>E58+E59</f>
        <v>200000</v>
      </c>
      <c r="F57" s="540">
        <f>F58+F59</f>
        <v>12311.75</v>
      </c>
      <c r="G57" s="42">
        <f>G58+G59</f>
        <v>300000</v>
      </c>
      <c r="H57" s="289">
        <f>H58+H59</f>
        <v>400000</v>
      </c>
      <c r="I57" s="289">
        <f>I58+I59</f>
        <v>400000</v>
      </c>
    </row>
    <row r="58" spans="1:9">
      <c r="A58" s="56" t="s">
        <v>30</v>
      </c>
      <c r="B58" s="86" t="s">
        <v>408</v>
      </c>
      <c r="C58" s="151" t="s">
        <v>222</v>
      </c>
      <c r="D58" s="151" t="s">
        <v>0</v>
      </c>
      <c r="E58" s="58">
        <v>100000</v>
      </c>
      <c r="F58" s="546">
        <v>12293.75</v>
      </c>
      <c r="G58" s="58">
        <v>150000</v>
      </c>
      <c r="H58" s="290">
        <v>200000</v>
      </c>
      <c r="I58" s="290">
        <v>200000</v>
      </c>
    </row>
    <row r="59" spans="1:9">
      <c r="A59" s="56" t="s">
        <v>32</v>
      </c>
      <c r="B59" s="86" t="s">
        <v>33</v>
      </c>
      <c r="C59" s="151" t="s">
        <v>222</v>
      </c>
      <c r="D59" s="151" t="s">
        <v>0</v>
      </c>
      <c r="E59" s="58">
        <v>100000</v>
      </c>
      <c r="F59" s="546">
        <v>18</v>
      </c>
      <c r="G59" s="58">
        <v>150000</v>
      </c>
      <c r="H59" s="290">
        <v>200000</v>
      </c>
      <c r="I59" s="290">
        <v>200000</v>
      </c>
    </row>
    <row r="60" spans="1:9">
      <c r="A60" s="39" t="s">
        <v>34</v>
      </c>
      <c r="B60" s="40" t="s">
        <v>35</v>
      </c>
      <c r="C60" s="41" t="s">
        <v>222</v>
      </c>
      <c r="D60" s="41" t="s">
        <v>0</v>
      </c>
      <c r="E60" s="42">
        <f>E61+E62+E63+E64</f>
        <v>3830000</v>
      </c>
      <c r="F60" s="540">
        <f>F61+F62+F63+F64</f>
        <v>793663.94</v>
      </c>
      <c r="G60" s="42">
        <f t="shared" ref="G60:H60" si="23">G61+G62+G63+G64</f>
        <v>4680000</v>
      </c>
      <c r="H60" s="42">
        <f t="shared" si="23"/>
        <v>4180000</v>
      </c>
      <c r="I60" s="42">
        <f t="shared" ref="I60" si="24">I61+I62+I63+I64</f>
        <v>4180000</v>
      </c>
    </row>
    <row r="61" spans="1:9">
      <c r="A61" s="56" t="s">
        <v>38</v>
      </c>
      <c r="B61" s="86" t="s">
        <v>39</v>
      </c>
      <c r="C61" s="151" t="s">
        <v>222</v>
      </c>
      <c r="D61" s="151" t="s">
        <v>0</v>
      </c>
      <c r="E61" s="58">
        <v>1000000</v>
      </c>
      <c r="F61" s="546">
        <v>302385.65000000002</v>
      </c>
      <c r="G61" s="58">
        <v>1000000</v>
      </c>
      <c r="H61" s="290">
        <v>1000000</v>
      </c>
      <c r="I61" s="290">
        <v>1000000</v>
      </c>
    </row>
    <row r="62" spans="1:9">
      <c r="A62" s="56" t="s">
        <v>44</v>
      </c>
      <c r="B62" s="86" t="s">
        <v>45</v>
      </c>
      <c r="C62" s="151" t="s">
        <v>222</v>
      </c>
      <c r="D62" s="151" t="s">
        <v>0</v>
      </c>
      <c r="E62" s="58">
        <v>1600000</v>
      </c>
      <c r="F62" s="546">
        <v>208871.62</v>
      </c>
      <c r="G62" s="58">
        <v>1750000</v>
      </c>
      <c r="H62" s="290">
        <v>1750000</v>
      </c>
      <c r="I62" s="290">
        <v>1750000</v>
      </c>
    </row>
    <row r="63" spans="1:9">
      <c r="A63" s="56" t="s">
        <v>48</v>
      </c>
      <c r="B63" s="86" t="s">
        <v>49</v>
      </c>
      <c r="C63" s="151" t="s">
        <v>222</v>
      </c>
      <c r="D63" s="151" t="s">
        <v>0</v>
      </c>
      <c r="E63" s="58">
        <v>50000</v>
      </c>
      <c r="F63" s="546">
        <v>8778.75</v>
      </c>
      <c r="G63" s="58">
        <v>100000</v>
      </c>
      <c r="H63" s="290">
        <v>100000</v>
      </c>
      <c r="I63" s="290">
        <v>100000</v>
      </c>
    </row>
    <row r="64" spans="1:9">
      <c r="A64" s="56" t="s">
        <v>50</v>
      </c>
      <c r="B64" s="86" t="s">
        <v>51</v>
      </c>
      <c r="C64" s="151" t="s">
        <v>222</v>
      </c>
      <c r="D64" s="151" t="s">
        <v>0</v>
      </c>
      <c r="E64" s="58">
        <v>1180000</v>
      </c>
      <c r="F64" s="546">
        <v>273627.92</v>
      </c>
      <c r="G64" s="58">
        <v>1830000</v>
      </c>
      <c r="H64" s="290">
        <v>1330000</v>
      </c>
      <c r="I64" s="290">
        <v>1330000</v>
      </c>
    </row>
    <row r="65" spans="1:9">
      <c r="A65" s="39" t="s">
        <v>88</v>
      </c>
      <c r="B65" s="40" t="s">
        <v>89</v>
      </c>
      <c r="C65" s="41" t="s">
        <v>222</v>
      </c>
      <c r="D65" s="41" t="s">
        <v>0</v>
      </c>
      <c r="E65" s="42">
        <f>E66+E67</f>
        <v>3000000</v>
      </c>
      <c r="F65" s="540">
        <f>F66+F67</f>
        <v>857301.41</v>
      </c>
      <c r="G65" s="42">
        <f>G66+G67</f>
        <v>2400000</v>
      </c>
      <c r="H65" s="289">
        <f>H66+H67</f>
        <v>1750000</v>
      </c>
      <c r="I65" s="289">
        <f>I66+I67</f>
        <v>1750000</v>
      </c>
    </row>
    <row r="66" spans="1:9">
      <c r="A66" s="56" t="s">
        <v>90</v>
      </c>
      <c r="B66" s="86" t="s">
        <v>91</v>
      </c>
      <c r="C66" s="151" t="s">
        <v>222</v>
      </c>
      <c r="D66" s="151" t="s">
        <v>0</v>
      </c>
      <c r="E66" s="58">
        <v>2750000</v>
      </c>
      <c r="F66" s="546">
        <v>857301.41</v>
      </c>
      <c r="G66" s="58">
        <v>2200000</v>
      </c>
      <c r="H66" s="290">
        <v>1500000</v>
      </c>
      <c r="I66" s="290">
        <v>1500000</v>
      </c>
    </row>
    <row r="67" spans="1:9">
      <c r="A67" s="56" t="s">
        <v>92</v>
      </c>
      <c r="B67" s="86" t="s">
        <v>93</v>
      </c>
      <c r="C67" s="151" t="s">
        <v>222</v>
      </c>
      <c r="D67" s="151" t="s">
        <v>0</v>
      </c>
      <c r="E67" s="58">
        <v>250000</v>
      </c>
      <c r="F67" s="546">
        <v>0</v>
      </c>
      <c r="G67" s="58">
        <v>200000</v>
      </c>
      <c r="H67" s="290">
        <v>250000</v>
      </c>
      <c r="I67" s="290">
        <v>250000</v>
      </c>
    </row>
    <row r="68" spans="1:9">
      <c r="A68" s="178">
        <v>-426</v>
      </c>
      <c r="B68" s="488" t="s">
        <v>177</v>
      </c>
      <c r="C68" s="41" t="s">
        <v>222</v>
      </c>
      <c r="D68" s="41" t="s">
        <v>0</v>
      </c>
      <c r="E68" s="161">
        <f>E69</f>
        <v>0</v>
      </c>
      <c r="F68" s="161">
        <f t="shared" ref="F68:I68" si="25">F69</f>
        <v>0</v>
      </c>
      <c r="G68" s="161">
        <f t="shared" si="25"/>
        <v>1000000</v>
      </c>
      <c r="H68" s="161">
        <f t="shared" si="25"/>
        <v>500000</v>
      </c>
      <c r="I68" s="161">
        <f t="shared" si="25"/>
        <v>500000</v>
      </c>
    </row>
    <row r="69" spans="1:9">
      <c r="A69" s="56">
        <v>4262</v>
      </c>
      <c r="B69" s="800" t="s">
        <v>274</v>
      </c>
      <c r="C69" s="151" t="s">
        <v>222</v>
      </c>
      <c r="D69" s="151" t="s">
        <v>0</v>
      </c>
      <c r="E69" s="58">
        <v>0</v>
      </c>
      <c r="F69" s="579">
        <v>0</v>
      </c>
      <c r="G69" s="58">
        <v>1000000</v>
      </c>
      <c r="H69" s="290">
        <v>500000</v>
      </c>
      <c r="I69" s="290">
        <v>500000</v>
      </c>
    </row>
    <row r="70" spans="1:9">
      <c r="A70" s="473" t="s">
        <v>184</v>
      </c>
      <c r="B70" s="474" t="s">
        <v>185</v>
      </c>
      <c r="C70" s="473" t="s">
        <v>222</v>
      </c>
      <c r="D70" s="298"/>
      <c r="E70" s="298">
        <f>E71+E73</f>
        <v>800000</v>
      </c>
      <c r="F70" s="548">
        <f>F71+F73</f>
        <v>178483.92</v>
      </c>
      <c r="G70" s="298">
        <f t="shared" ref="G70:H70" si="26">G71+G73</f>
        <v>700000</v>
      </c>
      <c r="H70" s="298">
        <f t="shared" si="26"/>
        <v>800000</v>
      </c>
      <c r="I70" s="298">
        <f t="shared" ref="I70" si="27">I71+I73</f>
        <v>800000</v>
      </c>
    </row>
    <row r="71" spans="1:9">
      <c r="A71" s="39" t="s">
        <v>34</v>
      </c>
      <c r="B71" s="40" t="s">
        <v>35</v>
      </c>
      <c r="C71" s="41" t="s">
        <v>222</v>
      </c>
      <c r="D71" s="41" t="s">
        <v>0</v>
      </c>
      <c r="E71" s="42">
        <f>E72</f>
        <v>400000</v>
      </c>
      <c r="F71" s="540">
        <f>F72</f>
        <v>40973.54</v>
      </c>
      <c r="G71" s="42">
        <f>G72</f>
        <v>250000</v>
      </c>
      <c r="H71" s="289">
        <f>H72</f>
        <v>400000</v>
      </c>
      <c r="I71" s="289">
        <f>I72</f>
        <v>400000</v>
      </c>
    </row>
    <row r="72" spans="1:9">
      <c r="A72" s="56" t="s">
        <v>38</v>
      </c>
      <c r="B72" s="86" t="s">
        <v>39</v>
      </c>
      <c r="C72" s="151" t="s">
        <v>222</v>
      </c>
      <c r="D72" s="151" t="s">
        <v>0</v>
      </c>
      <c r="E72" s="58">
        <v>400000</v>
      </c>
      <c r="F72" s="546">
        <v>40973.54</v>
      </c>
      <c r="G72" s="58">
        <v>250000</v>
      </c>
      <c r="H72" s="290">
        <v>400000</v>
      </c>
      <c r="I72" s="290">
        <v>400000</v>
      </c>
    </row>
    <row r="73" spans="1:9">
      <c r="A73" s="39" t="s">
        <v>88</v>
      </c>
      <c r="B73" s="40" t="s">
        <v>89</v>
      </c>
      <c r="C73" s="41" t="s">
        <v>222</v>
      </c>
      <c r="D73" s="41" t="s">
        <v>0</v>
      </c>
      <c r="E73" s="42">
        <f>E74+E75+E76</f>
        <v>400000</v>
      </c>
      <c r="F73" s="540">
        <f>F74+F75+F76</f>
        <v>137510.38</v>
      </c>
      <c r="G73" s="42">
        <f t="shared" ref="G73:H73" si="28">G74+G75+G76</f>
        <v>450000</v>
      </c>
      <c r="H73" s="42">
        <f t="shared" si="28"/>
        <v>400000</v>
      </c>
      <c r="I73" s="42">
        <f t="shared" ref="I73" si="29">I74+I75+I76</f>
        <v>400000</v>
      </c>
    </row>
    <row r="74" spans="1:9">
      <c r="A74" s="56" t="s">
        <v>90</v>
      </c>
      <c r="B74" s="86" t="s">
        <v>91</v>
      </c>
      <c r="C74" s="151" t="s">
        <v>222</v>
      </c>
      <c r="D74" s="151" t="s">
        <v>0</v>
      </c>
      <c r="E74" s="58">
        <v>100000</v>
      </c>
      <c r="F74" s="546">
        <v>93510.38</v>
      </c>
      <c r="G74" s="58">
        <v>250000</v>
      </c>
      <c r="H74" s="290">
        <v>100000</v>
      </c>
      <c r="I74" s="290">
        <v>100000</v>
      </c>
    </row>
    <row r="75" spans="1:9">
      <c r="A75" s="56" t="s">
        <v>92</v>
      </c>
      <c r="B75" s="86" t="s">
        <v>93</v>
      </c>
      <c r="C75" s="151" t="s">
        <v>222</v>
      </c>
      <c r="D75" s="151" t="s">
        <v>0</v>
      </c>
      <c r="E75" s="58">
        <v>60000</v>
      </c>
      <c r="F75" s="546">
        <v>9980</v>
      </c>
      <c r="G75" s="58">
        <v>60000</v>
      </c>
      <c r="H75" s="290">
        <v>60000</v>
      </c>
      <c r="I75" s="290">
        <v>60000</v>
      </c>
    </row>
    <row r="76" spans="1:9">
      <c r="A76" s="56" t="s">
        <v>94</v>
      </c>
      <c r="B76" s="86" t="s">
        <v>95</v>
      </c>
      <c r="C76" s="151" t="s">
        <v>222</v>
      </c>
      <c r="D76" s="151" t="s">
        <v>0</v>
      </c>
      <c r="E76" s="58">
        <v>240000</v>
      </c>
      <c r="F76" s="546">
        <v>34020</v>
      </c>
      <c r="G76" s="58">
        <v>140000</v>
      </c>
      <c r="H76" s="290">
        <v>240000</v>
      </c>
      <c r="I76" s="290">
        <v>240000</v>
      </c>
    </row>
    <row r="77" spans="1:9">
      <c r="A77" s="473" t="s">
        <v>186</v>
      </c>
      <c r="B77" s="474" t="s">
        <v>98</v>
      </c>
      <c r="C77" s="473" t="s">
        <v>224</v>
      </c>
      <c r="D77" s="298"/>
      <c r="E77" s="298">
        <f>E78+E82+E86</f>
        <v>3320000</v>
      </c>
      <c r="F77" s="548">
        <f>F78+F82+F86</f>
        <v>971548.27999999991</v>
      </c>
      <c r="G77" s="298">
        <f t="shared" ref="G77:H77" si="30">G78+G82+G86</f>
        <v>2655000</v>
      </c>
      <c r="H77" s="298">
        <f t="shared" si="30"/>
        <v>4020000</v>
      </c>
      <c r="I77" s="298">
        <f t="shared" ref="I77" si="31">I78+I82+I86</f>
        <v>4020000</v>
      </c>
    </row>
    <row r="78" spans="1:9">
      <c r="A78" s="39" t="s">
        <v>24</v>
      </c>
      <c r="B78" s="40" t="s">
        <v>25</v>
      </c>
      <c r="C78" s="41" t="s">
        <v>224</v>
      </c>
      <c r="D78" s="41" t="s">
        <v>0</v>
      </c>
      <c r="E78" s="42">
        <f>E79+E80+E81</f>
        <v>1150000</v>
      </c>
      <c r="F78" s="540">
        <f>F79+F80+F81</f>
        <v>383469.33999999997</v>
      </c>
      <c r="G78" s="42">
        <f>G79+G80+G81</f>
        <v>1050000</v>
      </c>
      <c r="H78" s="289">
        <f>H79+H80+H81</f>
        <v>1450000</v>
      </c>
      <c r="I78" s="289">
        <f>I79+I80+I81</f>
        <v>1450000</v>
      </c>
    </row>
    <row r="79" spans="1:9">
      <c r="A79" s="56" t="s">
        <v>28</v>
      </c>
      <c r="B79" s="86" t="s">
        <v>29</v>
      </c>
      <c r="C79" s="151" t="s">
        <v>224</v>
      </c>
      <c r="D79" s="151" t="s">
        <v>0</v>
      </c>
      <c r="E79" s="58">
        <v>900000</v>
      </c>
      <c r="F79" s="546">
        <v>343320.49</v>
      </c>
      <c r="G79" s="58">
        <v>800000</v>
      </c>
      <c r="H79" s="290">
        <v>1200000</v>
      </c>
      <c r="I79" s="290">
        <v>1200000</v>
      </c>
    </row>
    <row r="80" spans="1:9">
      <c r="A80" s="56" t="s">
        <v>30</v>
      </c>
      <c r="B80" s="86" t="s">
        <v>408</v>
      </c>
      <c r="C80" s="151" t="s">
        <v>224</v>
      </c>
      <c r="D80" s="151" t="s">
        <v>0</v>
      </c>
      <c r="E80" s="58">
        <v>50000</v>
      </c>
      <c r="F80" s="546">
        <v>803.85</v>
      </c>
      <c r="G80" s="58">
        <v>50000</v>
      </c>
      <c r="H80" s="58">
        <v>50000</v>
      </c>
      <c r="I80" s="58">
        <v>50000</v>
      </c>
    </row>
    <row r="81" spans="1:9">
      <c r="A81" s="56" t="s">
        <v>32</v>
      </c>
      <c r="B81" s="86" t="s">
        <v>33</v>
      </c>
      <c r="C81" s="151" t="s">
        <v>224</v>
      </c>
      <c r="D81" s="151" t="s">
        <v>0</v>
      </c>
      <c r="E81" s="58">
        <v>200000</v>
      </c>
      <c r="F81" s="546">
        <v>39345</v>
      </c>
      <c r="G81" s="58">
        <v>200000</v>
      </c>
      <c r="H81" s="58">
        <v>200000</v>
      </c>
      <c r="I81" s="58">
        <v>200000</v>
      </c>
    </row>
    <row r="82" spans="1:9">
      <c r="A82" s="39" t="s">
        <v>34</v>
      </c>
      <c r="B82" s="40" t="s">
        <v>35</v>
      </c>
      <c r="C82" s="41" t="s">
        <v>224</v>
      </c>
      <c r="D82" s="41" t="s">
        <v>0</v>
      </c>
      <c r="E82" s="42">
        <f>E83+E84+E85</f>
        <v>2050000</v>
      </c>
      <c r="F82" s="540">
        <f>F83+F84+F85</f>
        <v>560147.87</v>
      </c>
      <c r="G82" s="42">
        <f>G83+G84+G85</f>
        <v>1485000</v>
      </c>
      <c r="H82" s="289">
        <f>H83+H84+H85</f>
        <v>2450000</v>
      </c>
      <c r="I82" s="289">
        <f>I83+I84+I85</f>
        <v>2450000</v>
      </c>
    </row>
    <row r="83" spans="1:9">
      <c r="A83" s="56" t="s">
        <v>38</v>
      </c>
      <c r="B83" s="86" t="s">
        <v>39</v>
      </c>
      <c r="C83" s="151" t="s">
        <v>224</v>
      </c>
      <c r="D83" s="151" t="s">
        <v>0</v>
      </c>
      <c r="E83" s="58">
        <v>600000</v>
      </c>
      <c r="F83" s="546">
        <v>133347.79999999999</v>
      </c>
      <c r="G83" s="58">
        <v>600000</v>
      </c>
      <c r="H83" s="290">
        <v>1200000</v>
      </c>
      <c r="I83" s="290">
        <v>1200000</v>
      </c>
    </row>
    <row r="84" spans="1:9">
      <c r="A84" s="56" t="s">
        <v>44</v>
      </c>
      <c r="B84" s="86" t="s">
        <v>45</v>
      </c>
      <c r="C84" s="151" t="s">
        <v>224</v>
      </c>
      <c r="D84" s="151" t="s">
        <v>0</v>
      </c>
      <c r="E84" s="58">
        <v>1400000</v>
      </c>
      <c r="F84" s="546">
        <v>398828.7</v>
      </c>
      <c r="G84" s="58">
        <v>835000</v>
      </c>
      <c r="H84" s="290">
        <v>1200000</v>
      </c>
      <c r="I84" s="290">
        <v>1200000</v>
      </c>
    </row>
    <row r="85" spans="1:9">
      <c r="A85" s="56" t="s">
        <v>52</v>
      </c>
      <c r="B85" s="86" t="s">
        <v>53</v>
      </c>
      <c r="C85" s="151" t="s">
        <v>224</v>
      </c>
      <c r="D85" s="151" t="s">
        <v>0</v>
      </c>
      <c r="E85" s="58">
        <v>50000</v>
      </c>
      <c r="F85" s="546">
        <v>27971.37</v>
      </c>
      <c r="G85" s="58">
        <v>50000</v>
      </c>
      <c r="H85" s="58">
        <v>50000</v>
      </c>
      <c r="I85" s="58">
        <v>50000</v>
      </c>
    </row>
    <row r="86" spans="1:9">
      <c r="A86" s="39" t="s">
        <v>57</v>
      </c>
      <c r="B86" s="40" t="s">
        <v>58</v>
      </c>
      <c r="C86" s="41" t="s">
        <v>224</v>
      </c>
      <c r="D86" s="41" t="s">
        <v>0</v>
      </c>
      <c r="E86" s="42">
        <f>E87</f>
        <v>120000</v>
      </c>
      <c r="F86" s="540">
        <f>F87</f>
        <v>27931.07</v>
      </c>
      <c r="G86" s="42">
        <f>G87</f>
        <v>120000</v>
      </c>
      <c r="H86" s="289">
        <f>H87</f>
        <v>120000</v>
      </c>
      <c r="I86" s="289">
        <f>I87</f>
        <v>120000</v>
      </c>
    </row>
    <row r="87" spans="1:9">
      <c r="A87" s="56" t="s">
        <v>61</v>
      </c>
      <c r="B87" s="86" t="s">
        <v>62</v>
      </c>
      <c r="C87" s="156" t="s">
        <v>224</v>
      </c>
      <c r="D87" s="156" t="s">
        <v>0</v>
      </c>
      <c r="E87" s="157">
        <v>120000</v>
      </c>
      <c r="F87" s="550">
        <v>27931.07</v>
      </c>
      <c r="G87" s="157">
        <v>120000</v>
      </c>
      <c r="H87" s="293">
        <v>120000</v>
      </c>
      <c r="I87" s="293">
        <v>120000</v>
      </c>
    </row>
    <row r="88" spans="1:9">
      <c r="A88" s="473" t="s">
        <v>187</v>
      </c>
      <c r="B88" s="474" t="s">
        <v>188</v>
      </c>
      <c r="C88" s="473" t="s">
        <v>225</v>
      </c>
      <c r="D88" s="298"/>
      <c r="E88" s="298">
        <f>E89+E92</f>
        <v>1050000</v>
      </c>
      <c r="F88" s="548">
        <f>F89+F92</f>
        <v>326460.75</v>
      </c>
      <c r="G88" s="298">
        <f t="shared" ref="G88:H88" si="32">G89+G92</f>
        <v>250000</v>
      </c>
      <c r="H88" s="298">
        <f t="shared" si="32"/>
        <v>0</v>
      </c>
      <c r="I88" s="298">
        <f t="shared" ref="I88" si="33">I89+I92</f>
        <v>0</v>
      </c>
    </row>
    <row r="89" spans="1:9">
      <c r="A89" s="39" t="s">
        <v>34</v>
      </c>
      <c r="B89" s="40" t="s">
        <v>35</v>
      </c>
      <c r="C89" s="41" t="s">
        <v>225</v>
      </c>
      <c r="D89" s="41" t="s">
        <v>0</v>
      </c>
      <c r="E89" s="42">
        <f>E90+E91</f>
        <v>1000000</v>
      </c>
      <c r="F89" s="540">
        <f>F90+F91</f>
        <v>326323.75</v>
      </c>
      <c r="G89" s="42">
        <f t="shared" ref="G89:H89" si="34">G90+G91</f>
        <v>200000</v>
      </c>
      <c r="H89" s="42">
        <f t="shared" si="34"/>
        <v>0</v>
      </c>
      <c r="I89" s="42">
        <f t="shared" ref="I89" si="35">I90+I91</f>
        <v>0</v>
      </c>
    </row>
    <row r="90" spans="1:9">
      <c r="A90" s="56" t="s">
        <v>48</v>
      </c>
      <c r="B90" s="86" t="s">
        <v>49</v>
      </c>
      <c r="C90" s="156" t="s">
        <v>225</v>
      </c>
      <c r="D90" s="156">
        <v>11</v>
      </c>
      <c r="E90" s="58">
        <v>900000</v>
      </c>
      <c r="F90" s="546">
        <v>326323.75</v>
      </c>
      <c r="G90" s="58">
        <v>200000</v>
      </c>
      <c r="H90" s="290">
        <v>0</v>
      </c>
      <c r="I90" s="290">
        <v>0</v>
      </c>
    </row>
    <row r="91" spans="1:9">
      <c r="A91" s="56">
        <v>3238</v>
      </c>
      <c r="B91" s="86" t="s">
        <v>51</v>
      </c>
      <c r="C91" s="151" t="s">
        <v>225</v>
      </c>
      <c r="D91" s="151" t="s">
        <v>0</v>
      </c>
      <c r="E91" s="58">
        <v>100000</v>
      </c>
      <c r="F91" s="546">
        <v>0</v>
      </c>
      <c r="G91" s="58">
        <v>0</v>
      </c>
      <c r="H91" s="58">
        <v>0</v>
      </c>
      <c r="I91" s="58">
        <v>0</v>
      </c>
    </row>
    <row r="92" spans="1:9">
      <c r="A92" s="47" t="s">
        <v>261</v>
      </c>
      <c r="B92" s="48" t="s">
        <v>58</v>
      </c>
      <c r="C92" s="49" t="s">
        <v>225</v>
      </c>
      <c r="D92" s="51">
        <v>11</v>
      </c>
      <c r="E92" s="50">
        <f>SUM(E93)</f>
        <v>50000</v>
      </c>
      <c r="F92" s="551">
        <f>SUM(F93)</f>
        <v>137</v>
      </c>
      <c r="G92" s="50">
        <f t="shared" ref="G92:I92" si="36">SUM(G93)</f>
        <v>50000</v>
      </c>
      <c r="H92" s="294">
        <f t="shared" si="36"/>
        <v>0</v>
      </c>
      <c r="I92" s="294">
        <f t="shared" si="36"/>
        <v>0</v>
      </c>
    </row>
    <row r="93" spans="1:9">
      <c r="A93" s="158">
        <v>3296</v>
      </c>
      <c r="B93" s="159" t="s">
        <v>106</v>
      </c>
      <c r="C93" s="156" t="s">
        <v>225</v>
      </c>
      <c r="D93" s="156" t="s">
        <v>0</v>
      </c>
      <c r="E93" s="46">
        <v>50000</v>
      </c>
      <c r="F93" s="552">
        <v>137</v>
      </c>
      <c r="G93" s="46">
        <v>50000</v>
      </c>
      <c r="H93" s="46">
        <v>0</v>
      </c>
      <c r="I93" s="46">
        <v>0</v>
      </c>
    </row>
    <row r="94" spans="1:9">
      <c r="A94" s="473" t="s">
        <v>487</v>
      </c>
      <c r="B94" s="833" t="s">
        <v>471</v>
      </c>
      <c r="C94" s="473" t="s">
        <v>225</v>
      </c>
      <c r="D94" s="298"/>
      <c r="E94" s="298">
        <f>E95</f>
        <v>50000</v>
      </c>
      <c r="F94" s="548">
        <f>F95</f>
        <v>17552.77</v>
      </c>
      <c r="G94" s="298">
        <f t="shared" ref="G94:I95" si="37">G95</f>
        <v>50000</v>
      </c>
      <c r="H94" s="298">
        <f t="shared" si="37"/>
        <v>0</v>
      </c>
      <c r="I94" s="298">
        <f t="shared" si="37"/>
        <v>0</v>
      </c>
    </row>
    <row r="95" spans="1:9">
      <c r="A95" s="39" t="s">
        <v>16</v>
      </c>
      <c r="B95" s="40" t="s">
        <v>17</v>
      </c>
      <c r="C95" s="41" t="s">
        <v>225</v>
      </c>
      <c r="D95" s="41" t="s">
        <v>227</v>
      </c>
      <c r="E95" s="42">
        <f>E96</f>
        <v>50000</v>
      </c>
      <c r="F95" s="540">
        <f>F96</f>
        <v>17552.77</v>
      </c>
      <c r="G95" s="42">
        <f t="shared" si="37"/>
        <v>50000</v>
      </c>
      <c r="H95" s="289">
        <f>H96</f>
        <v>0</v>
      </c>
      <c r="I95" s="289">
        <f>I96</f>
        <v>0</v>
      </c>
    </row>
    <row r="96" spans="1:9">
      <c r="A96" s="59" t="s">
        <v>18</v>
      </c>
      <c r="B96" s="152" t="s">
        <v>19</v>
      </c>
      <c r="C96" s="153" t="s">
        <v>225</v>
      </c>
      <c r="D96" s="153" t="s">
        <v>227</v>
      </c>
      <c r="E96" s="57">
        <v>50000</v>
      </c>
      <c r="F96" s="549">
        <v>17552.77</v>
      </c>
      <c r="G96" s="57">
        <v>50000</v>
      </c>
      <c r="H96" s="291">
        <v>0</v>
      </c>
      <c r="I96" s="291">
        <v>0</v>
      </c>
    </row>
    <row r="97" spans="1:9" hidden="1">
      <c r="A97" s="473" t="s">
        <v>353</v>
      </c>
      <c r="B97" s="474" t="s">
        <v>352</v>
      </c>
      <c r="C97" s="473" t="s">
        <v>225</v>
      </c>
      <c r="D97" s="298"/>
      <c r="E97" s="298">
        <f>E98+E100</f>
        <v>215000</v>
      </c>
      <c r="F97" s="548">
        <f>F98+F100</f>
        <v>12306.7</v>
      </c>
      <c r="G97" s="298">
        <f t="shared" ref="G97:H97" si="38">G98+G100</f>
        <v>0</v>
      </c>
      <c r="H97" s="298">
        <f t="shared" si="38"/>
        <v>0</v>
      </c>
      <c r="I97" s="298">
        <f t="shared" ref="I97" si="39">I98+I100</f>
        <v>0</v>
      </c>
    </row>
    <row r="98" spans="1:9" hidden="1">
      <c r="A98" s="39" t="s">
        <v>16</v>
      </c>
      <c r="B98" s="40" t="s">
        <v>17</v>
      </c>
      <c r="C98" s="41" t="s">
        <v>225</v>
      </c>
      <c r="D98" s="252" t="str">
        <f>D99</f>
        <v>51</v>
      </c>
      <c r="E98" s="42">
        <f>E99</f>
        <v>110000</v>
      </c>
      <c r="F98" s="540">
        <f>F99</f>
        <v>12306.7</v>
      </c>
      <c r="G98" s="540">
        <f>G99</f>
        <v>0</v>
      </c>
      <c r="H98" s="289">
        <f t="shared" ref="H98:I98" si="40">H99</f>
        <v>0</v>
      </c>
      <c r="I98" s="289">
        <f t="shared" si="40"/>
        <v>0</v>
      </c>
    </row>
    <row r="99" spans="1:9" hidden="1">
      <c r="A99" s="59" t="s">
        <v>18</v>
      </c>
      <c r="B99" s="152" t="s">
        <v>19</v>
      </c>
      <c r="C99" s="153" t="s">
        <v>225</v>
      </c>
      <c r="D99" s="153" t="s">
        <v>227</v>
      </c>
      <c r="E99" s="57">
        <v>110000</v>
      </c>
      <c r="F99" s="549">
        <v>12306.7</v>
      </c>
      <c r="G99" s="57">
        <v>0</v>
      </c>
      <c r="H99" s="454">
        <v>0</v>
      </c>
      <c r="I99" s="454">
        <v>0</v>
      </c>
    </row>
    <row r="100" spans="1:9" hidden="1">
      <c r="A100" s="39" t="s">
        <v>34</v>
      </c>
      <c r="B100" s="40" t="s">
        <v>35</v>
      </c>
      <c r="C100" s="41" t="s">
        <v>225</v>
      </c>
      <c r="D100" s="253">
        <v>51</v>
      </c>
      <c r="E100" s="150">
        <f>SUM(E101)</f>
        <v>105000</v>
      </c>
      <c r="F100" s="553">
        <f>SUM(F101)</f>
        <v>0</v>
      </c>
      <c r="G100" s="150">
        <f t="shared" ref="G100:I100" si="41">SUM(G101)</f>
        <v>0</v>
      </c>
      <c r="H100" s="322">
        <f t="shared" si="41"/>
        <v>0</v>
      </c>
      <c r="I100" s="322">
        <f t="shared" si="41"/>
        <v>0</v>
      </c>
    </row>
    <row r="101" spans="1:9" ht="15.75" hidden="1" customHeight="1">
      <c r="A101" s="59" t="s">
        <v>48</v>
      </c>
      <c r="B101" s="152" t="s">
        <v>49</v>
      </c>
      <c r="C101" s="153" t="s">
        <v>225</v>
      </c>
      <c r="D101" s="153" t="s">
        <v>227</v>
      </c>
      <c r="E101" s="57">
        <v>105000</v>
      </c>
      <c r="F101" s="549">
        <v>0</v>
      </c>
      <c r="G101" s="57">
        <v>0</v>
      </c>
      <c r="H101" s="455">
        <v>0</v>
      </c>
      <c r="I101" s="455">
        <v>0</v>
      </c>
    </row>
    <row r="102" spans="1:9">
      <c r="A102" s="473" t="s">
        <v>290</v>
      </c>
      <c r="B102" s="474" t="s">
        <v>262</v>
      </c>
      <c r="C102" s="473" t="s">
        <v>225</v>
      </c>
      <c r="D102" s="298"/>
      <c r="E102" s="298">
        <f>E103</f>
        <v>2209800</v>
      </c>
      <c r="F102" s="548">
        <f>F103</f>
        <v>0</v>
      </c>
      <c r="G102" s="298">
        <f t="shared" ref="G102:I102" si="42">G103</f>
        <v>1765000</v>
      </c>
      <c r="H102" s="298">
        <f t="shared" si="42"/>
        <v>0</v>
      </c>
      <c r="I102" s="298">
        <f t="shared" si="42"/>
        <v>0</v>
      </c>
    </row>
    <row r="103" spans="1:9">
      <c r="A103" s="39" t="s">
        <v>34</v>
      </c>
      <c r="B103" s="40" t="s">
        <v>35</v>
      </c>
      <c r="C103" s="160" t="s">
        <v>225</v>
      </c>
      <c r="D103" s="161"/>
      <c r="E103" s="161">
        <f>E106+E107+E104+E105</f>
        <v>2209800</v>
      </c>
      <c r="F103" s="547">
        <f>F106+F107+F104+F105</f>
        <v>0</v>
      </c>
      <c r="G103" s="161">
        <f t="shared" ref="G103:H103" si="43">G106+G107+G104+G105</f>
        <v>1765000</v>
      </c>
      <c r="H103" s="161">
        <f t="shared" si="43"/>
        <v>0</v>
      </c>
      <c r="I103" s="161">
        <f t="shared" ref="I103" si="44">I106+I107+I104+I105</f>
        <v>0</v>
      </c>
    </row>
    <row r="104" spans="1:9">
      <c r="A104" s="56" t="s">
        <v>48</v>
      </c>
      <c r="B104" s="86" t="s">
        <v>49</v>
      </c>
      <c r="C104" s="151" t="s">
        <v>225</v>
      </c>
      <c r="D104" s="151" t="s">
        <v>82</v>
      </c>
      <c r="E104" s="58">
        <v>162832</v>
      </c>
      <c r="F104" s="546">
        <v>0</v>
      </c>
      <c r="G104" s="58">
        <v>165000</v>
      </c>
      <c r="H104" s="290">
        <v>0</v>
      </c>
      <c r="I104" s="290">
        <v>0</v>
      </c>
    </row>
    <row r="105" spans="1:9">
      <c r="A105" s="59" t="s">
        <v>48</v>
      </c>
      <c r="B105" s="152" t="s">
        <v>49</v>
      </c>
      <c r="C105" s="153" t="s">
        <v>225</v>
      </c>
      <c r="D105" s="153" t="s">
        <v>227</v>
      </c>
      <c r="E105" s="57">
        <v>1577250</v>
      </c>
      <c r="F105" s="549">
        <v>0</v>
      </c>
      <c r="G105" s="57">
        <v>1600000</v>
      </c>
      <c r="H105" s="291">
        <v>0</v>
      </c>
      <c r="I105" s="291">
        <v>0</v>
      </c>
    </row>
    <row r="106" spans="1:9" ht="12.75" customHeight="1">
      <c r="A106" s="56">
        <v>3238</v>
      </c>
      <c r="B106" s="86" t="s">
        <v>51</v>
      </c>
      <c r="C106" s="151" t="s">
        <v>225</v>
      </c>
      <c r="D106" s="151" t="s">
        <v>82</v>
      </c>
      <c r="E106" s="58">
        <v>46972</v>
      </c>
      <c r="F106" s="546">
        <v>0</v>
      </c>
      <c r="G106" s="58">
        <v>0</v>
      </c>
      <c r="H106" s="290">
        <v>0</v>
      </c>
      <c r="I106" s="290">
        <v>0</v>
      </c>
    </row>
    <row r="107" spans="1:9">
      <c r="A107" s="59">
        <v>3238</v>
      </c>
      <c r="B107" s="152" t="s">
        <v>51</v>
      </c>
      <c r="C107" s="153" t="s">
        <v>225</v>
      </c>
      <c r="D107" s="153" t="s">
        <v>227</v>
      </c>
      <c r="E107" s="57">
        <v>422746</v>
      </c>
      <c r="F107" s="549">
        <v>0</v>
      </c>
      <c r="G107" s="57">
        <v>0</v>
      </c>
      <c r="H107" s="291">
        <v>0</v>
      </c>
      <c r="I107" s="291">
        <v>0</v>
      </c>
    </row>
    <row r="108" spans="1:9" ht="25.5" customHeight="1">
      <c r="A108" s="889" t="s">
        <v>256</v>
      </c>
      <c r="B108" s="890"/>
      <c r="C108" s="891"/>
      <c r="D108" s="72"/>
      <c r="E108" s="72">
        <f>E109+E113+E116++E119+E124+E128+E134</f>
        <v>531497155</v>
      </c>
      <c r="F108" s="72">
        <f>F109+F113+F116++F119+F124+F128+F134</f>
        <v>378389646.94000006</v>
      </c>
      <c r="G108" s="72">
        <f>G109+G113+G116++G119+G124+G128+G134</f>
        <v>96400000</v>
      </c>
      <c r="H108" s="72">
        <f>H109+H113+H116++H119+H124+H128+H134</f>
        <v>117950000</v>
      </c>
      <c r="I108" s="72">
        <f>I109+I113+I116++I119+I124+I128+I134</f>
        <v>128000000</v>
      </c>
    </row>
    <row r="109" spans="1:9">
      <c r="A109" s="473" t="s">
        <v>189</v>
      </c>
      <c r="B109" s="474" t="s">
        <v>190</v>
      </c>
      <c r="C109" s="801" t="s">
        <v>225</v>
      </c>
      <c r="D109" s="298"/>
      <c r="E109" s="298">
        <f>E110</f>
        <v>60000000</v>
      </c>
      <c r="F109" s="548">
        <f>F110</f>
        <v>9365589.9099999983</v>
      </c>
      <c r="G109" s="298">
        <f t="shared" ref="G109:I109" si="45">G110</f>
        <v>70000000</v>
      </c>
      <c r="H109" s="298">
        <f t="shared" si="45"/>
        <v>84200000</v>
      </c>
      <c r="I109" s="298">
        <f t="shared" si="45"/>
        <v>90200000</v>
      </c>
    </row>
    <row r="110" spans="1:9">
      <c r="A110" s="39" t="s">
        <v>191</v>
      </c>
      <c r="B110" s="40" t="s">
        <v>414</v>
      </c>
      <c r="C110" s="407" t="s">
        <v>225</v>
      </c>
      <c r="D110" s="407" t="s">
        <v>0</v>
      </c>
      <c r="E110" s="415">
        <f>E111+E112</f>
        <v>60000000</v>
      </c>
      <c r="F110" s="540">
        <f>F111+F112</f>
        <v>9365589.9099999983</v>
      </c>
      <c r="G110" s="415">
        <f t="shared" ref="G110:H110" si="46">G111+G112</f>
        <v>70000000</v>
      </c>
      <c r="H110" s="415">
        <f t="shared" si="46"/>
        <v>84200000</v>
      </c>
      <c r="I110" s="415">
        <f t="shared" ref="I110" si="47">I111+I112</f>
        <v>90200000</v>
      </c>
    </row>
    <row r="111" spans="1:9">
      <c r="A111" s="172">
        <v>3522</v>
      </c>
      <c r="B111" s="86" t="s">
        <v>413</v>
      </c>
      <c r="C111" s="413" t="s">
        <v>225</v>
      </c>
      <c r="D111" s="413" t="s">
        <v>0</v>
      </c>
      <c r="E111" s="429">
        <v>58000000</v>
      </c>
      <c r="F111" s="542">
        <v>9347363.7899999991</v>
      </c>
      <c r="G111" s="429">
        <v>67000000</v>
      </c>
      <c r="H111" s="430">
        <v>79000000</v>
      </c>
      <c r="I111" s="430">
        <v>84000000</v>
      </c>
    </row>
    <row r="112" spans="1:9">
      <c r="A112" s="172">
        <v>3523</v>
      </c>
      <c r="B112" s="173" t="s">
        <v>319</v>
      </c>
      <c r="C112" s="43" t="s">
        <v>225</v>
      </c>
      <c r="D112" s="43" t="s">
        <v>0</v>
      </c>
      <c r="E112" s="44">
        <v>2000000</v>
      </c>
      <c r="F112" s="542">
        <v>18226.12</v>
      </c>
      <c r="G112" s="44">
        <v>3000000</v>
      </c>
      <c r="H112" s="292">
        <v>5200000</v>
      </c>
      <c r="I112" s="292">
        <v>6200000</v>
      </c>
    </row>
    <row r="113" spans="1:9">
      <c r="A113" s="473" t="s">
        <v>194</v>
      </c>
      <c r="B113" s="474" t="s">
        <v>195</v>
      </c>
      <c r="C113" s="473" t="s">
        <v>224</v>
      </c>
      <c r="D113" s="298"/>
      <c r="E113" s="298">
        <f>E114</f>
        <v>3000000</v>
      </c>
      <c r="F113" s="548">
        <f>F114</f>
        <v>1750000</v>
      </c>
      <c r="G113" s="298">
        <f t="shared" ref="G113:I114" si="48">G114</f>
        <v>1000000</v>
      </c>
      <c r="H113" s="298">
        <f t="shared" si="48"/>
        <v>1000000</v>
      </c>
      <c r="I113" s="298">
        <f t="shared" si="48"/>
        <v>1000000</v>
      </c>
    </row>
    <row r="114" spans="1:9">
      <c r="A114" s="39" t="s">
        <v>34</v>
      </c>
      <c r="B114" s="40" t="s">
        <v>35</v>
      </c>
      <c r="C114" s="41" t="s">
        <v>224</v>
      </c>
      <c r="D114" s="41" t="s">
        <v>0</v>
      </c>
      <c r="E114" s="42">
        <f>E115</f>
        <v>3000000</v>
      </c>
      <c r="F114" s="540">
        <f>F115</f>
        <v>1750000</v>
      </c>
      <c r="G114" s="42">
        <f t="shared" si="48"/>
        <v>1000000</v>
      </c>
      <c r="H114" s="289">
        <f t="shared" si="48"/>
        <v>1000000</v>
      </c>
      <c r="I114" s="289">
        <f t="shared" si="48"/>
        <v>1000000</v>
      </c>
    </row>
    <row r="115" spans="1:9">
      <c r="A115" s="56" t="s">
        <v>48</v>
      </c>
      <c r="B115" s="86" t="s">
        <v>49</v>
      </c>
      <c r="C115" s="151" t="s">
        <v>224</v>
      </c>
      <c r="D115" s="151" t="s">
        <v>0</v>
      </c>
      <c r="E115" s="58">
        <v>3000000</v>
      </c>
      <c r="F115" s="546">
        <v>1750000</v>
      </c>
      <c r="G115" s="58">
        <v>1000000</v>
      </c>
      <c r="H115" s="58">
        <v>1000000</v>
      </c>
      <c r="I115" s="58">
        <v>1000000</v>
      </c>
    </row>
    <row r="116" spans="1:9">
      <c r="A116" s="473" t="s">
        <v>196</v>
      </c>
      <c r="B116" s="474" t="s">
        <v>197</v>
      </c>
      <c r="C116" s="473" t="s">
        <v>224</v>
      </c>
      <c r="D116" s="298"/>
      <c r="E116" s="298">
        <f>E117</f>
        <v>4915000</v>
      </c>
      <c r="F116" s="548">
        <f>F117</f>
        <v>0</v>
      </c>
      <c r="G116" s="298">
        <f t="shared" ref="G116:I117" si="49">G117</f>
        <v>0</v>
      </c>
      <c r="H116" s="298">
        <f t="shared" si="49"/>
        <v>0</v>
      </c>
      <c r="I116" s="298">
        <f t="shared" si="49"/>
        <v>0</v>
      </c>
    </row>
    <row r="117" spans="1:9" ht="15" customHeight="1">
      <c r="A117" s="582">
        <v>-352</v>
      </c>
      <c r="B117" s="40" t="s">
        <v>414</v>
      </c>
      <c r="C117" s="41" t="s">
        <v>224</v>
      </c>
      <c r="D117" s="41" t="s">
        <v>0</v>
      </c>
      <c r="E117" s="42">
        <f>E118</f>
        <v>4915000</v>
      </c>
      <c r="F117" s="540">
        <f>F118</f>
        <v>0</v>
      </c>
      <c r="G117" s="42">
        <f t="shared" si="49"/>
        <v>0</v>
      </c>
      <c r="H117" s="289">
        <f t="shared" si="49"/>
        <v>0</v>
      </c>
      <c r="I117" s="289">
        <f t="shared" si="49"/>
        <v>0</v>
      </c>
    </row>
    <row r="118" spans="1:9">
      <c r="A118" s="56" t="s">
        <v>192</v>
      </c>
      <c r="B118" s="86" t="s">
        <v>413</v>
      </c>
      <c r="C118" s="151" t="s">
        <v>224</v>
      </c>
      <c r="D118" s="151" t="s">
        <v>0</v>
      </c>
      <c r="E118" s="58">
        <v>4915000</v>
      </c>
      <c r="F118" s="546">
        <v>0</v>
      </c>
      <c r="G118" s="58">
        <v>0</v>
      </c>
      <c r="H118" s="290">
        <v>0</v>
      </c>
      <c r="I118" s="290">
        <v>0</v>
      </c>
    </row>
    <row r="119" spans="1:9">
      <c r="A119" s="518" t="s">
        <v>483</v>
      </c>
      <c r="B119" s="474" t="s">
        <v>473</v>
      </c>
      <c r="C119" s="473" t="s">
        <v>472</v>
      </c>
      <c r="D119" s="580"/>
      <c r="E119" s="581">
        <f t="shared" ref="E119:F119" si="50">E120+E122</f>
        <v>0</v>
      </c>
      <c r="F119" s="581">
        <f t="shared" si="50"/>
        <v>0</v>
      </c>
      <c r="G119" s="583">
        <f>G120+G122</f>
        <v>20200000</v>
      </c>
      <c r="H119" s="583">
        <f t="shared" ref="H119:I119" si="51">H120+H122</f>
        <v>29350000</v>
      </c>
      <c r="I119" s="583">
        <f t="shared" si="51"/>
        <v>33400000</v>
      </c>
    </row>
    <row r="120" spans="1:9">
      <c r="A120" s="582">
        <v>-352</v>
      </c>
      <c r="B120" s="40" t="s">
        <v>414</v>
      </c>
      <c r="C120" s="160" t="s">
        <v>472</v>
      </c>
      <c r="D120" s="160" t="s">
        <v>0</v>
      </c>
      <c r="E120" s="161">
        <f t="shared" ref="E120:F120" si="52">E121</f>
        <v>0</v>
      </c>
      <c r="F120" s="161">
        <f t="shared" si="52"/>
        <v>0</v>
      </c>
      <c r="G120" s="161">
        <f>G121</f>
        <v>19000000</v>
      </c>
      <c r="H120" s="161">
        <f t="shared" ref="H120:I120" si="53">H121</f>
        <v>28450000</v>
      </c>
      <c r="I120" s="161">
        <f t="shared" si="53"/>
        <v>32400000</v>
      </c>
    </row>
    <row r="121" spans="1:9">
      <c r="A121" s="85">
        <v>3522</v>
      </c>
      <c r="B121" s="86" t="s">
        <v>413</v>
      </c>
      <c r="C121" s="151" t="s">
        <v>472</v>
      </c>
      <c r="D121" s="151" t="s">
        <v>0</v>
      </c>
      <c r="E121" s="58">
        <v>0</v>
      </c>
      <c r="F121" s="579">
        <v>0</v>
      </c>
      <c r="G121" s="58">
        <v>19000000</v>
      </c>
      <c r="H121" s="290">
        <v>28450000</v>
      </c>
      <c r="I121" s="290">
        <v>32400000</v>
      </c>
    </row>
    <row r="122" spans="1:9">
      <c r="A122" s="39" t="s">
        <v>34</v>
      </c>
      <c r="B122" s="40" t="s">
        <v>35</v>
      </c>
      <c r="C122" s="160" t="s">
        <v>472</v>
      </c>
      <c r="D122" s="160" t="s">
        <v>0</v>
      </c>
      <c r="E122" s="161">
        <f t="shared" ref="E122:F122" si="54">E123</f>
        <v>0</v>
      </c>
      <c r="F122" s="161">
        <f t="shared" si="54"/>
        <v>0</v>
      </c>
      <c r="G122" s="161">
        <f>G123</f>
        <v>1200000</v>
      </c>
      <c r="H122" s="161">
        <f t="shared" ref="H122:I122" si="55">H123</f>
        <v>900000</v>
      </c>
      <c r="I122" s="161">
        <f t="shared" si="55"/>
        <v>1000000</v>
      </c>
    </row>
    <row r="123" spans="1:9">
      <c r="A123" s="56" t="s">
        <v>48</v>
      </c>
      <c r="B123" s="86" t="s">
        <v>49</v>
      </c>
      <c r="C123" s="151" t="s">
        <v>472</v>
      </c>
      <c r="D123" s="151" t="s">
        <v>0</v>
      </c>
      <c r="E123" s="58">
        <v>0</v>
      </c>
      <c r="F123" s="579">
        <v>0</v>
      </c>
      <c r="G123" s="58">
        <v>1200000</v>
      </c>
      <c r="H123" s="290">
        <v>900000</v>
      </c>
      <c r="I123" s="290">
        <v>1000000</v>
      </c>
    </row>
    <row r="124" spans="1:9">
      <c r="A124" s="473" t="s">
        <v>198</v>
      </c>
      <c r="B124" s="474" t="s">
        <v>199</v>
      </c>
      <c r="C124" s="473" t="s">
        <v>224</v>
      </c>
      <c r="D124" s="298"/>
      <c r="E124" s="298">
        <f>E125</f>
        <v>459532155</v>
      </c>
      <c r="F124" s="548">
        <f>F125</f>
        <v>364946073.60000002</v>
      </c>
      <c r="G124" s="298">
        <f>G125</f>
        <v>0</v>
      </c>
      <c r="H124" s="298">
        <f>H125</f>
        <v>0</v>
      </c>
      <c r="I124" s="298">
        <f>I125</f>
        <v>0</v>
      </c>
    </row>
    <row r="125" spans="1:9">
      <c r="A125" s="39" t="s">
        <v>191</v>
      </c>
      <c r="B125" s="40" t="s">
        <v>414</v>
      </c>
      <c r="C125" s="41" t="s">
        <v>224</v>
      </c>
      <c r="D125" s="41" t="s">
        <v>0</v>
      </c>
      <c r="E125" s="42">
        <f>E126+E127</f>
        <v>459532155</v>
      </c>
      <c r="F125" s="540">
        <f>F126+F127</f>
        <v>364946073.60000002</v>
      </c>
      <c r="G125" s="42">
        <f t="shared" ref="G125:H125" si="56">G126+G127</f>
        <v>0</v>
      </c>
      <c r="H125" s="289">
        <f t="shared" si="56"/>
        <v>0</v>
      </c>
      <c r="I125" s="289">
        <f t="shared" ref="I125" si="57">I126+I127</f>
        <v>0</v>
      </c>
    </row>
    <row r="126" spans="1:9">
      <c r="A126" s="56" t="s">
        <v>192</v>
      </c>
      <c r="B126" s="86" t="s">
        <v>413</v>
      </c>
      <c r="C126" s="151" t="s">
        <v>224</v>
      </c>
      <c r="D126" s="151" t="s">
        <v>0</v>
      </c>
      <c r="E126" s="58">
        <v>376800000</v>
      </c>
      <c r="F126" s="546">
        <v>282213919.44999999</v>
      </c>
      <c r="G126" s="58">
        <v>0</v>
      </c>
      <c r="H126" s="290">
        <v>0</v>
      </c>
      <c r="I126" s="290">
        <v>0</v>
      </c>
    </row>
    <row r="127" spans="1:9">
      <c r="A127" s="247">
        <v>5445</v>
      </c>
      <c r="B127" s="515" t="s">
        <v>286</v>
      </c>
      <c r="C127" s="151" t="s">
        <v>224</v>
      </c>
      <c r="D127" s="151" t="s">
        <v>0</v>
      </c>
      <c r="E127" s="148">
        <v>82732155</v>
      </c>
      <c r="F127" s="554">
        <v>82732154.150000006</v>
      </c>
      <c r="G127" s="148">
        <v>0</v>
      </c>
      <c r="H127" s="148">
        <v>0</v>
      </c>
      <c r="I127" s="148">
        <v>0</v>
      </c>
    </row>
    <row r="128" spans="1:9">
      <c r="A128" s="473" t="s">
        <v>200</v>
      </c>
      <c r="B128" s="474" t="s">
        <v>201</v>
      </c>
      <c r="C128" s="473" t="s">
        <v>225</v>
      </c>
      <c r="D128" s="298"/>
      <c r="E128" s="298">
        <f>E129+E132</f>
        <v>2000000</v>
      </c>
      <c r="F128" s="298">
        <f t="shared" ref="F128:I128" si="58">F129+F132</f>
        <v>1998492.57</v>
      </c>
      <c r="G128" s="298">
        <f t="shared" si="58"/>
        <v>3100000</v>
      </c>
      <c r="H128" s="298">
        <f t="shared" si="58"/>
        <v>2000000</v>
      </c>
      <c r="I128" s="298">
        <f t="shared" si="58"/>
        <v>2000000</v>
      </c>
    </row>
    <row r="129" spans="1:9">
      <c r="A129" s="39" t="s">
        <v>34</v>
      </c>
      <c r="B129" s="40" t="s">
        <v>35</v>
      </c>
      <c r="C129" s="41" t="s">
        <v>225</v>
      </c>
      <c r="D129" s="41" t="s">
        <v>0</v>
      </c>
      <c r="E129" s="42">
        <f t="shared" ref="E129:F129" si="59">E130+E131</f>
        <v>0</v>
      </c>
      <c r="F129" s="42">
        <f t="shared" si="59"/>
        <v>0</v>
      </c>
      <c r="G129" s="42">
        <f>G130+G131</f>
        <v>500000</v>
      </c>
      <c r="H129" s="42">
        <f t="shared" ref="H129:I129" si="60">H130+H131</f>
        <v>0</v>
      </c>
      <c r="I129" s="42">
        <f t="shared" si="60"/>
        <v>0</v>
      </c>
    </row>
    <row r="130" spans="1:9">
      <c r="A130" s="56" t="s">
        <v>40</v>
      </c>
      <c r="B130" s="86" t="s">
        <v>41</v>
      </c>
      <c r="C130" s="43" t="s">
        <v>225</v>
      </c>
      <c r="D130" s="43" t="s">
        <v>0</v>
      </c>
      <c r="E130" s="44">
        <v>0</v>
      </c>
      <c r="F130" s="542">
        <v>0</v>
      </c>
      <c r="G130" s="44">
        <v>300000</v>
      </c>
      <c r="H130" s="292">
        <v>0</v>
      </c>
      <c r="I130" s="292">
        <v>0</v>
      </c>
    </row>
    <row r="131" spans="1:9">
      <c r="A131" s="56" t="s">
        <v>48</v>
      </c>
      <c r="B131" s="86" t="s">
        <v>49</v>
      </c>
      <c r="C131" s="43" t="s">
        <v>225</v>
      </c>
      <c r="D131" s="43" t="s">
        <v>0</v>
      </c>
      <c r="E131" s="44">
        <v>0</v>
      </c>
      <c r="F131" s="44">
        <v>0</v>
      </c>
      <c r="G131" s="44">
        <v>200000</v>
      </c>
      <c r="H131" s="44">
        <v>0</v>
      </c>
      <c r="I131" s="44">
        <v>0</v>
      </c>
    </row>
    <row r="132" spans="1:9" ht="14.25" customHeight="1">
      <c r="A132" s="319" t="s">
        <v>57</v>
      </c>
      <c r="B132" s="320" t="s">
        <v>58</v>
      </c>
      <c r="C132" s="321" t="s">
        <v>225</v>
      </c>
      <c r="D132" s="321" t="s">
        <v>0</v>
      </c>
      <c r="E132" s="322">
        <f t="shared" ref="E132:I132" si="61">E133</f>
        <v>2000000</v>
      </c>
      <c r="F132" s="556">
        <f t="shared" si="61"/>
        <v>1998492.57</v>
      </c>
      <c r="G132" s="322">
        <f t="shared" si="61"/>
        <v>2600000</v>
      </c>
      <c r="H132" s="453">
        <f t="shared" si="61"/>
        <v>2000000</v>
      </c>
      <c r="I132" s="453">
        <f t="shared" si="61"/>
        <v>2000000</v>
      </c>
    </row>
    <row r="133" spans="1:9" ht="14.25" customHeight="1">
      <c r="A133" s="335" t="s">
        <v>65</v>
      </c>
      <c r="B133" s="334" t="s">
        <v>66</v>
      </c>
      <c r="C133" s="336" t="s">
        <v>225</v>
      </c>
      <c r="D133" s="336" t="s">
        <v>0</v>
      </c>
      <c r="E133" s="337">
        <v>2000000</v>
      </c>
      <c r="F133" s="557">
        <v>1998492.57</v>
      </c>
      <c r="G133" s="337">
        <v>2600000</v>
      </c>
      <c r="H133" s="349">
        <v>2000000</v>
      </c>
      <c r="I133" s="349">
        <v>2000000</v>
      </c>
    </row>
    <row r="134" spans="1:9" ht="14.25" customHeight="1">
      <c r="A134" s="784" t="s">
        <v>389</v>
      </c>
      <c r="B134" s="785" t="s">
        <v>388</v>
      </c>
      <c r="C134" s="784" t="s">
        <v>394</v>
      </c>
      <c r="D134" s="786"/>
      <c r="E134" s="786">
        <f>E135+E137</f>
        <v>2050000</v>
      </c>
      <c r="F134" s="786">
        <f t="shared" ref="F134:I134" si="62">F135+F137</f>
        <v>329490.86</v>
      </c>
      <c r="G134" s="786">
        <f t="shared" si="62"/>
        <v>2100000</v>
      </c>
      <c r="H134" s="786">
        <f t="shared" si="62"/>
        <v>1400000</v>
      </c>
      <c r="I134" s="786">
        <f t="shared" si="62"/>
        <v>1400000</v>
      </c>
    </row>
    <row r="135" spans="1:9" ht="14.25" customHeight="1">
      <c r="A135" s="787" t="s">
        <v>34</v>
      </c>
      <c r="B135" s="788" t="s">
        <v>35</v>
      </c>
      <c r="C135" s="789" t="s">
        <v>394</v>
      </c>
      <c r="D135" s="790" t="s">
        <v>0</v>
      </c>
      <c r="E135" s="791">
        <f>E136</f>
        <v>950000</v>
      </c>
      <c r="F135" s="791">
        <f t="shared" ref="F135:I135" si="63">F136</f>
        <v>0</v>
      </c>
      <c r="G135" s="791">
        <f t="shared" si="63"/>
        <v>1000000</v>
      </c>
      <c r="H135" s="791">
        <f t="shared" si="63"/>
        <v>300000</v>
      </c>
      <c r="I135" s="791">
        <f t="shared" si="63"/>
        <v>300000</v>
      </c>
    </row>
    <row r="136" spans="1:9" ht="14.25" customHeight="1">
      <c r="A136" s="792">
        <v>3237</v>
      </c>
      <c r="B136" s="793" t="s">
        <v>49</v>
      </c>
      <c r="C136" s="794" t="s">
        <v>394</v>
      </c>
      <c r="D136" s="794" t="s">
        <v>0</v>
      </c>
      <c r="E136" s="795">
        <v>950000</v>
      </c>
      <c r="F136" s="796">
        <v>0</v>
      </c>
      <c r="G136" s="795">
        <v>1000000</v>
      </c>
      <c r="H136" s="797">
        <v>300000</v>
      </c>
      <c r="I136" s="797">
        <v>300000</v>
      </c>
    </row>
    <row r="137" spans="1:9" ht="14.25" customHeight="1">
      <c r="A137" s="787" t="s">
        <v>57</v>
      </c>
      <c r="B137" s="788" t="s">
        <v>58</v>
      </c>
      <c r="C137" s="789" t="s">
        <v>394</v>
      </c>
      <c r="D137" s="790" t="s">
        <v>211</v>
      </c>
      <c r="E137" s="791">
        <f>E138</f>
        <v>1100000</v>
      </c>
      <c r="F137" s="791">
        <f t="shared" ref="F137:I137" si="64">F138</f>
        <v>329490.86</v>
      </c>
      <c r="G137" s="791">
        <f t="shared" si="64"/>
        <v>1100000</v>
      </c>
      <c r="H137" s="791">
        <f t="shared" si="64"/>
        <v>1100000</v>
      </c>
      <c r="I137" s="791">
        <f t="shared" si="64"/>
        <v>1100000</v>
      </c>
    </row>
    <row r="138" spans="1:9" ht="13.5" customHeight="1">
      <c r="A138" s="792">
        <v>3291</v>
      </c>
      <c r="B138" s="793" t="s">
        <v>393</v>
      </c>
      <c r="C138" s="794" t="s">
        <v>394</v>
      </c>
      <c r="D138" s="794" t="s">
        <v>211</v>
      </c>
      <c r="E138" s="795">
        <v>1100000</v>
      </c>
      <c r="F138" s="796">
        <v>329490.86</v>
      </c>
      <c r="G138" s="795">
        <v>1100000</v>
      </c>
      <c r="H138" s="797">
        <v>1100000</v>
      </c>
      <c r="I138" s="797">
        <v>1100000</v>
      </c>
    </row>
    <row r="139" spans="1:9" ht="25.5" customHeight="1">
      <c r="A139" s="892" t="s">
        <v>257</v>
      </c>
      <c r="B139" s="893"/>
      <c r="C139" s="894"/>
      <c r="D139" s="452"/>
      <c r="E139" s="452">
        <f>E140+E148+E165+E186</f>
        <v>10483947</v>
      </c>
      <c r="F139" s="558">
        <f>F140+F148+F165+F186</f>
        <v>1590924.45</v>
      </c>
      <c r="G139" s="452">
        <f>G140+G148+G165+G186</f>
        <v>7013908</v>
      </c>
      <c r="H139" s="452">
        <f>H140+H148+H165+H186</f>
        <v>8047002</v>
      </c>
      <c r="I139" s="452">
        <f>I140+I148+I165+I186</f>
        <v>9060216</v>
      </c>
    </row>
    <row r="140" spans="1:9">
      <c r="A140" s="473" t="s">
        <v>203</v>
      </c>
      <c r="B140" s="474" t="s">
        <v>204</v>
      </c>
      <c r="C140" s="473" t="s">
        <v>222</v>
      </c>
      <c r="D140" s="298"/>
      <c r="E140" s="298">
        <f>E141+E145</f>
        <v>1718947</v>
      </c>
      <c r="F140" s="548">
        <f>F141+F145</f>
        <v>1240777</v>
      </c>
      <c r="G140" s="298">
        <f>G141+G145</f>
        <v>1968908</v>
      </c>
      <c r="H140" s="298">
        <f t="shared" ref="H140" si="65">H141+H145</f>
        <v>1982002</v>
      </c>
      <c r="I140" s="298">
        <f t="shared" ref="I140" si="66">I141+I145</f>
        <v>1995216</v>
      </c>
    </row>
    <row r="141" spans="1:9">
      <c r="A141" s="39" t="s">
        <v>34</v>
      </c>
      <c r="B141" s="40" t="s">
        <v>35</v>
      </c>
      <c r="C141" s="41" t="s">
        <v>222</v>
      </c>
      <c r="D141" s="41" t="s">
        <v>0</v>
      </c>
      <c r="E141" s="42">
        <f>E142+E144+E143</f>
        <v>450000</v>
      </c>
      <c r="F141" s="42">
        <f t="shared" ref="F141:I141" si="67">F142+F144+F143</f>
        <v>393830</v>
      </c>
      <c r="G141" s="42">
        <f>G142+G144+G143</f>
        <v>350000</v>
      </c>
      <c r="H141" s="42">
        <f t="shared" si="67"/>
        <v>150000</v>
      </c>
      <c r="I141" s="42">
        <f t="shared" si="67"/>
        <v>150000</v>
      </c>
    </row>
    <row r="142" spans="1:9">
      <c r="A142" s="56" t="s">
        <v>40</v>
      </c>
      <c r="B142" s="86" t="s">
        <v>41</v>
      </c>
      <c r="C142" s="413" t="s">
        <v>222</v>
      </c>
      <c r="D142" s="413" t="s">
        <v>0</v>
      </c>
      <c r="E142" s="831">
        <v>0</v>
      </c>
      <c r="F142" s="832">
        <v>0</v>
      </c>
      <c r="G142" s="831">
        <v>150000</v>
      </c>
      <c r="H142" s="831">
        <v>0</v>
      </c>
      <c r="I142" s="831">
        <v>0</v>
      </c>
    </row>
    <row r="143" spans="1:9">
      <c r="A143" s="428">
        <v>3237</v>
      </c>
      <c r="B143" s="427" t="s">
        <v>49</v>
      </c>
      <c r="C143" s="413" t="s">
        <v>222</v>
      </c>
      <c r="D143" s="413" t="s">
        <v>0</v>
      </c>
      <c r="E143" s="429">
        <v>350000</v>
      </c>
      <c r="F143" s="542">
        <v>350000</v>
      </c>
      <c r="G143" s="429">
        <v>50000</v>
      </c>
      <c r="H143" s="429">
        <v>0</v>
      </c>
      <c r="I143" s="429">
        <v>0</v>
      </c>
    </row>
    <row r="144" spans="1:9">
      <c r="A144" s="56" t="s">
        <v>50</v>
      </c>
      <c r="B144" s="86" t="s">
        <v>51</v>
      </c>
      <c r="C144" s="151" t="s">
        <v>222</v>
      </c>
      <c r="D144" s="151" t="s">
        <v>0</v>
      </c>
      <c r="E144" s="58">
        <v>100000</v>
      </c>
      <c r="F144" s="546">
        <v>43830</v>
      </c>
      <c r="G144" s="58">
        <v>150000</v>
      </c>
      <c r="H144" s="58">
        <v>150000</v>
      </c>
      <c r="I144" s="58">
        <v>150000</v>
      </c>
    </row>
    <row r="145" spans="1:9">
      <c r="A145" s="39" t="s">
        <v>78</v>
      </c>
      <c r="B145" s="40" t="s">
        <v>79</v>
      </c>
      <c r="C145" s="41" t="s">
        <v>222</v>
      </c>
      <c r="D145" s="41" t="s">
        <v>0</v>
      </c>
      <c r="E145" s="42">
        <f>E146+E147</f>
        <v>1268947</v>
      </c>
      <c r="F145" s="540">
        <f>F146+F147</f>
        <v>846947</v>
      </c>
      <c r="G145" s="42">
        <f t="shared" ref="G145:H145" si="68">G146+G147</f>
        <v>1618908</v>
      </c>
      <c r="H145" s="42">
        <f t="shared" si="68"/>
        <v>1832002</v>
      </c>
      <c r="I145" s="42">
        <f t="shared" ref="I145" si="69">I146+I147</f>
        <v>1845216</v>
      </c>
    </row>
    <row r="146" spans="1:9">
      <c r="A146" s="56" t="s">
        <v>80</v>
      </c>
      <c r="B146" s="86" t="s">
        <v>81</v>
      </c>
      <c r="C146" s="151" t="s">
        <v>222</v>
      </c>
      <c r="D146" s="151" t="s">
        <v>0</v>
      </c>
      <c r="E146" s="58">
        <v>800000</v>
      </c>
      <c r="F146" s="546">
        <v>746947</v>
      </c>
      <c r="G146" s="58">
        <v>1150000</v>
      </c>
      <c r="H146" s="58">
        <v>1350000</v>
      </c>
      <c r="I146" s="58">
        <v>1350000</v>
      </c>
    </row>
    <row r="147" spans="1:9">
      <c r="A147" s="431">
        <v>3811</v>
      </c>
      <c r="B147" s="86" t="s">
        <v>81</v>
      </c>
      <c r="C147" s="432" t="s">
        <v>222</v>
      </c>
      <c r="D147" s="432" t="s">
        <v>419</v>
      </c>
      <c r="E147" s="410">
        <v>468947</v>
      </c>
      <c r="F147" s="546">
        <v>100000</v>
      </c>
      <c r="G147" s="410">
        <v>468908</v>
      </c>
      <c r="H147" s="410">
        <v>482002</v>
      </c>
      <c r="I147" s="410">
        <v>495216</v>
      </c>
    </row>
    <row r="148" spans="1:9">
      <c r="A148" s="473" t="s">
        <v>205</v>
      </c>
      <c r="B148" s="474" t="s">
        <v>206</v>
      </c>
      <c r="C148" s="473" t="s">
        <v>225</v>
      </c>
      <c r="D148" s="298"/>
      <c r="E148" s="298">
        <f>E149+E152+E162</f>
        <v>4700000</v>
      </c>
      <c r="F148" s="298">
        <f t="shared" ref="F148:I148" si="70">F149+F152+F162</f>
        <v>162423.71</v>
      </c>
      <c r="G148" s="298">
        <f t="shared" si="70"/>
        <v>1380000</v>
      </c>
      <c r="H148" s="298">
        <f t="shared" si="70"/>
        <v>1400000</v>
      </c>
      <c r="I148" s="298">
        <f t="shared" si="70"/>
        <v>1400000</v>
      </c>
    </row>
    <row r="149" spans="1:9">
      <c r="A149" s="39" t="s">
        <v>16</v>
      </c>
      <c r="B149" s="40" t="s">
        <v>17</v>
      </c>
      <c r="C149" s="828"/>
      <c r="D149" s="829"/>
      <c r="E149" s="827">
        <f>E150+E151</f>
        <v>0</v>
      </c>
      <c r="F149" s="827">
        <f t="shared" ref="F149:I149" si="71">F150+F151</f>
        <v>0</v>
      </c>
      <c r="G149" s="827">
        <f t="shared" si="71"/>
        <v>10000</v>
      </c>
      <c r="H149" s="827">
        <f t="shared" si="71"/>
        <v>0</v>
      </c>
      <c r="I149" s="827">
        <f t="shared" si="71"/>
        <v>0</v>
      </c>
    </row>
    <row r="150" spans="1:9">
      <c r="A150" s="56" t="s">
        <v>18</v>
      </c>
      <c r="B150" s="86" t="s">
        <v>19</v>
      </c>
      <c r="C150" s="151" t="s">
        <v>225</v>
      </c>
      <c r="D150" s="151" t="s">
        <v>82</v>
      </c>
      <c r="E150" s="829">
        <v>0</v>
      </c>
      <c r="F150" s="829">
        <v>0</v>
      </c>
      <c r="G150" s="829">
        <v>2500</v>
      </c>
      <c r="H150" s="829">
        <v>0</v>
      </c>
      <c r="I150" s="829">
        <v>0</v>
      </c>
    </row>
    <row r="151" spans="1:9">
      <c r="A151" s="59" t="s">
        <v>18</v>
      </c>
      <c r="B151" s="152" t="s">
        <v>19</v>
      </c>
      <c r="C151" s="153" t="s">
        <v>225</v>
      </c>
      <c r="D151" s="153" t="s">
        <v>299</v>
      </c>
      <c r="E151" s="830">
        <v>0</v>
      </c>
      <c r="F151" s="830">
        <v>0</v>
      </c>
      <c r="G151" s="830">
        <v>7500</v>
      </c>
      <c r="H151" s="830">
        <v>0</v>
      </c>
      <c r="I151" s="830">
        <v>0</v>
      </c>
    </row>
    <row r="152" spans="1:9">
      <c r="A152" s="39" t="s">
        <v>34</v>
      </c>
      <c r="B152" s="40" t="s">
        <v>35</v>
      </c>
      <c r="C152" s="41" t="s">
        <v>225</v>
      </c>
      <c r="D152" s="41"/>
      <c r="E152" s="42">
        <f>E153+E154+E155+E156+E157+E158+E159+E160+E161</f>
        <v>4700000</v>
      </c>
      <c r="F152" s="42">
        <f t="shared" ref="F152:I152" si="72">F153+F154+F155+F156+F157+F158+F159+F160+F161</f>
        <v>162423.71</v>
      </c>
      <c r="G152" s="42">
        <f t="shared" si="72"/>
        <v>1350000</v>
      </c>
      <c r="H152" s="42">
        <f t="shared" si="72"/>
        <v>1400000</v>
      </c>
      <c r="I152" s="42">
        <f t="shared" si="72"/>
        <v>1400000</v>
      </c>
    </row>
    <row r="153" spans="1:9">
      <c r="A153" s="56" t="s">
        <v>40</v>
      </c>
      <c r="B153" s="86" t="s">
        <v>41</v>
      </c>
      <c r="C153" s="151" t="s">
        <v>225</v>
      </c>
      <c r="D153" s="151" t="s">
        <v>0</v>
      </c>
      <c r="E153" s="44">
        <v>200000</v>
      </c>
      <c r="F153" s="542">
        <v>13750</v>
      </c>
      <c r="G153" s="44">
        <v>200000</v>
      </c>
      <c r="H153" s="44">
        <v>140000</v>
      </c>
      <c r="I153" s="44">
        <v>140000</v>
      </c>
    </row>
    <row r="154" spans="1:9">
      <c r="A154" s="56" t="s">
        <v>40</v>
      </c>
      <c r="B154" s="86" t="s">
        <v>41</v>
      </c>
      <c r="C154" s="151" t="s">
        <v>225</v>
      </c>
      <c r="D154" s="151" t="s">
        <v>82</v>
      </c>
      <c r="E154" s="44">
        <v>0</v>
      </c>
      <c r="F154" s="587">
        <v>0</v>
      </c>
      <c r="G154" s="44">
        <v>50000</v>
      </c>
      <c r="H154" s="44">
        <v>0</v>
      </c>
      <c r="I154" s="44">
        <v>0</v>
      </c>
    </row>
    <row r="155" spans="1:9">
      <c r="A155" s="59" t="s">
        <v>40</v>
      </c>
      <c r="B155" s="152" t="s">
        <v>41</v>
      </c>
      <c r="C155" s="153" t="s">
        <v>225</v>
      </c>
      <c r="D155" s="153" t="s">
        <v>299</v>
      </c>
      <c r="E155" s="593">
        <v>0</v>
      </c>
      <c r="F155" s="594">
        <v>0</v>
      </c>
      <c r="G155" s="593">
        <v>150000</v>
      </c>
      <c r="H155" s="593">
        <v>0</v>
      </c>
      <c r="I155" s="593">
        <v>0</v>
      </c>
    </row>
    <row r="156" spans="1:9">
      <c r="A156" s="56" t="s">
        <v>48</v>
      </c>
      <c r="B156" s="86" t="s">
        <v>49</v>
      </c>
      <c r="C156" s="151" t="s">
        <v>225</v>
      </c>
      <c r="D156" s="151" t="s">
        <v>0</v>
      </c>
      <c r="E156" s="58">
        <v>100000</v>
      </c>
      <c r="F156" s="546">
        <v>115375</v>
      </c>
      <c r="G156" s="58">
        <v>100000</v>
      </c>
      <c r="H156" s="58">
        <v>160000</v>
      </c>
      <c r="I156" s="58">
        <v>160000</v>
      </c>
    </row>
    <row r="157" spans="1:9">
      <c r="A157" s="431">
        <v>3237</v>
      </c>
      <c r="B157" s="86" t="s">
        <v>49</v>
      </c>
      <c r="C157" s="432" t="s">
        <v>225</v>
      </c>
      <c r="D157" s="432" t="s">
        <v>82</v>
      </c>
      <c r="E157" s="410">
        <v>500000</v>
      </c>
      <c r="F157" s="546">
        <v>0</v>
      </c>
      <c r="G157" s="410">
        <v>50000</v>
      </c>
      <c r="H157" s="411">
        <v>0</v>
      </c>
      <c r="I157" s="411">
        <v>0</v>
      </c>
    </row>
    <row r="158" spans="1:9">
      <c r="A158" s="440">
        <v>3237</v>
      </c>
      <c r="B158" s="152" t="s">
        <v>49</v>
      </c>
      <c r="C158" s="441" t="s">
        <v>225</v>
      </c>
      <c r="D158" s="441" t="s">
        <v>227</v>
      </c>
      <c r="E158" s="442">
        <v>2800000</v>
      </c>
      <c r="F158" s="549">
        <v>0</v>
      </c>
      <c r="G158" s="442">
        <v>0</v>
      </c>
      <c r="H158" s="416">
        <v>0</v>
      </c>
      <c r="I158" s="416">
        <v>0</v>
      </c>
    </row>
    <row r="159" spans="1:9">
      <c r="A159" s="440">
        <v>3237</v>
      </c>
      <c r="B159" s="152" t="s">
        <v>49</v>
      </c>
      <c r="C159" s="441" t="s">
        <v>225</v>
      </c>
      <c r="D159" s="153" t="s">
        <v>299</v>
      </c>
      <c r="E159" s="57">
        <v>0</v>
      </c>
      <c r="F159" s="807">
        <v>0</v>
      </c>
      <c r="G159" s="57">
        <v>150000</v>
      </c>
      <c r="H159" s="291">
        <v>0</v>
      </c>
      <c r="I159" s="291">
        <v>0</v>
      </c>
    </row>
    <row r="160" spans="1:9">
      <c r="A160" s="56" t="s">
        <v>50</v>
      </c>
      <c r="B160" s="86" t="s">
        <v>51</v>
      </c>
      <c r="C160" s="151" t="s">
        <v>225</v>
      </c>
      <c r="D160" s="151" t="s">
        <v>0</v>
      </c>
      <c r="E160" s="58">
        <v>850000</v>
      </c>
      <c r="F160" s="546">
        <v>23499.96</v>
      </c>
      <c r="G160" s="58">
        <v>100000</v>
      </c>
      <c r="H160" s="58">
        <v>850000</v>
      </c>
      <c r="I160" s="58">
        <v>850000</v>
      </c>
    </row>
    <row r="161" spans="1:9">
      <c r="A161" s="56" t="s">
        <v>52</v>
      </c>
      <c r="B161" s="86" t="s">
        <v>53</v>
      </c>
      <c r="C161" s="151" t="s">
        <v>225</v>
      </c>
      <c r="D161" s="151" t="s">
        <v>0</v>
      </c>
      <c r="E161" s="58">
        <v>250000</v>
      </c>
      <c r="F161" s="546">
        <v>9798.75</v>
      </c>
      <c r="G161" s="58">
        <v>550000</v>
      </c>
      <c r="H161" s="58">
        <v>250000</v>
      </c>
      <c r="I161" s="58">
        <v>250000</v>
      </c>
    </row>
    <row r="162" spans="1:9">
      <c r="A162" s="39" t="s">
        <v>57</v>
      </c>
      <c r="B162" s="40" t="s">
        <v>58</v>
      </c>
      <c r="C162" s="160" t="s">
        <v>225</v>
      </c>
      <c r="D162" s="160"/>
      <c r="E162" s="161">
        <f>E163+E164</f>
        <v>0</v>
      </c>
      <c r="F162" s="161">
        <f t="shared" ref="F162:I162" si="73">F163+F164</f>
        <v>0</v>
      </c>
      <c r="G162" s="161">
        <f t="shared" si="73"/>
        <v>20000</v>
      </c>
      <c r="H162" s="161">
        <f t="shared" si="73"/>
        <v>0</v>
      </c>
      <c r="I162" s="161">
        <f t="shared" si="73"/>
        <v>0</v>
      </c>
    </row>
    <row r="163" spans="1:9">
      <c r="A163" s="56" t="s">
        <v>63</v>
      </c>
      <c r="B163" s="86" t="s">
        <v>64</v>
      </c>
      <c r="C163" s="151" t="s">
        <v>225</v>
      </c>
      <c r="D163" s="151" t="s">
        <v>82</v>
      </c>
      <c r="E163" s="58">
        <v>0</v>
      </c>
      <c r="F163" s="579">
        <v>0</v>
      </c>
      <c r="G163" s="58">
        <v>5000</v>
      </c>
      <c r="H163" s="58">
        <v>0</v>
      </c>
      <c r="I163" s="58">
        <v>0</v>
      </c>
    </row>
    <row r="164" spans="1:9">
      <c r="A164" s="59">
        <v>3293</v>
      </c>
      <c r="B164" s="152" t="s">
        <v>64</v>
      </c>
      <c r="C164" s="153" t="s">
        <v>225</v>
      </c>
      <c r="D164" s="153" t="s">
        <v>299</v>
      </c>
      <c r="E164" s="57">
        <v>0</v>
      </c>
      <c r="F164" s="807">
        <v>0</v>
      </c>
      <c r="G164" s="57">
        <v>15000</v>
      </c>
      <c r="H164" s="57">
        <v>0</v>
      </c>
      <c r="I164" s="57">
        <v>0</v>
      </c>
    </row>
    <row r="165" spans="1:9" ht="15" customHeight="1">
      <c r="A165" s="473" t="s">
        <v>207</v>
      </c>
      <c r="B165" s="474" t="s">
        <v>208</v>
      </c>
      <c r="C165" s="473" t="s">
        <v>225</v>
      </c>
      <c r="D165" s="298"/>
      <c r="E165" s="298">
        <f>E166+E169+E180+E183</f>
        <v>665000</v>
      </c>
      <c r="F165" s="548">
        <f>F166+F169+F180+F183</f>
        <v>187723.74</v>
      </c>
      <c r="G165" s="298">
        <f>G166+G169+G180+G183</f>
        <v>665000</v>
      </c>
      <c r="H165" s="298">
        <f>H166+H169+H180+H183</f>
        <v>665000</v>
      </c>
      <c r="I165" s="298">
        <f>I166+I169+I180+I183</f>
        <v>665000</v>
      </c>
    </row>
    <row r="166" spans="1:9">
      <c r="A166" s="39" t="s">
        <v>16</v>
      </c>
      <c r="B166" s="40" t="s">
        <v>17</v>
      </c>
      <c r="C166" s="41" t="s">
        <v>225</v>
      </c>
      <c r="D166" s="41"/>
      <c r="E166" s="42">
        <f>E167+E168</f>
        <v>100000</v>
      </c>
      <c r="F166" s="540">
        <f>F167+F168</f>
        <v>20023.010000000002</v>
      </c>
      <c r="G166" s="42">
        <f t="shared" ref="G166:H166" si="74">G167+G168</f>
        <v>100000</v>
      </c>
      <c r="H166" s="289">
        <f t="shared" si="74"/>
        <v>100000</v>
      </c>
      <c r="I166" s="289">
        <f t="shared" ref="I166" si="75">I167+I168</f>
        <v>100000</v>
      </c>
    </row>
    <row r="167" spans="1:9">
      <c r="A167" s="56" t="s">
        <v>18</v>
      </c>
      <c r="B167" s="86" t="s">
        <v>19</v>
      </c>
      <c r="C167" s="151" t="s">
        <v>225</v>
      </c>
      <c r="D167" s="151" t="s">
        <v>82</v>
      </c>
      <c r="E167" s="58">
        <v>35000</v>
      </c>
      <c r="F167" s="546">
        <v>7012.56</v>
      </c>
      <c r="G167" s="58">
        <v>35000</v>
      </c>
      <c r="H167" s="290">
        <v>35000</v>
      </c>
      <c r="I167" s="290">
        <v>35000</v>
      </c>
    </row>
    <row r="168" spans="1:9">
      <c r="A168" s="59" t="s">
        <v>18</v>
      </c>
      <c r="B168" s="152" t="s">
        <v>19</v>
      </c>
      <c r="C168" s="153" t="s">
        <v>225</v>
      </c>
      <c r="D168" s="153" t="s">
        <v>227</v>
      </c>
      <c r="E168" s="57">
        <v>65000</v>
      </c>
      <c r="F168" s="549">
        <v>13010.45</v>
      </c>
      <c r="G168" s="57">
        <v>65000</v>
      </c>
      <c r="H168" s="291">
        <v>65000</v>
      </c>
      <c r="I168" s="291">
        <v>65000</v>
      </c>
    </row>
    <row r="169" spans="1:9">
      <c r="A169" s="39" t="s">
        <v>34</v>
      </c>
      <c r="B169" s="40" t="s">
        <v>35</v>
      </c>
      <c r="C169" s="41" t="s">
        <v>225</v>
      </c>
      <c r="D169" s="42"/>
      <c r="E169" s="42">
        <f>+E170+E171+E172+E173+E174+E175+E176+E177+E178+E179</f>
        <v>435000</v>
      </c>
      <c r="F169" s="540">
        <f>+F170+F171+F172+F173+F174+F175+F176+F177+F178+F179</f>
        <v>123058.23</v>
      </c>
      <c r="G169" s="42">
        <f t="shared" ref="G169:H169" si="76">+G170+G171+G172+G173+G174+G175+G176+G177+G178+G179</f>
        <v>435000</v>
      </c>
      <c r="H169" s="42">
        <f t="shared" si="76"/>
        <v>435000</v>
      </c>
      <c r="I169" s="42">
        <f t="shared" ref="I169" si="77">+I170+I171+I172+I173+I174+I175+I176+I177+I178+I179</f>
        <v>435000</v>
      </c>
    </row>
    <row r="170" spans="1:9">
      <c r="A170" s="56" t="s">
        <v>40</v>
      </c>
      <c r="B170" s="86" t="s">
        <v>41</v>
      </c>
      <c r="C170" s="151" t="s">
        <v>225</v>
      </c>
      <c r="D170" s="151" t="s">
        <v>82</v>
      </c>
      <c r="E170" s="58">
        <v>31500</v>
      </c>
      <c r="F170" s="546">
        <v>7074.37</v>
      </c>
      <c r="G170" s="58">
        <v>31500</v>
      </c>
      <c r="H170" s="290">
        <v>31500</v>
      </c>
      <c r="I170" s="290">
        <v>31500</v>
      </c>
    </row>
    <row r="171" spans="1:9">
      <c r="A171" s="59" t="s">
        <v>40</v>
      </c>
      <c r="B171" s="152" t="s">
        <v>41</v>
      </c>
      <c r="C171" s="153" t="s">
        <v>225</v>
      </c>
      <c r="D171" s="153" t="s">
        <v>227</v>
      </c>
      <c r="E171" s="57">
        <v>58500</v>
      </c>
      <c r="F171" s="549">
        <v>13138.13</v>
      </c>
      <c r="G171" s="57">
        <v>58500</v>
      </c>
      <c r="H171" s="291">
        <v>58500</v>
      </c>
      <c r="I171" s="291">
        <v>58500</v>
      </c>
    </row>
    <row r="172" spans="1:9">
      <c r="A172" s="56" t="s">
        <v>44</v>
      </c>
      <c r="B172" s="86" t="s">
        <v>45</v>
      </c>
      <c r="C172" s="151" t="s">
        <v>225</v>
      </c>
      <c r="D172" s="151" t="s">
        <v>82</v>
      </c>
      <c r="E172" s="58">
        <v>17500</v>
      </c>
      <c r="F172" s="546">
        <v>1225</v>
      </c>
      <c r="G172" s="58">
        <v>17500</v>
      </c>
      <c r="H172" s="290">
        <v>17500</v>
      </c>
      <c r="I172" s="290">
        <v>17500</v>
      </c>
    </row>
    <row r="173" spans="1:9">
      <c r="A173" s="59" t="s">
        <v>44</v>
      </c>
      <c r="B173" s="152" t="s">
        <v>45</v>
      </c>
      <c r="C173" s="153" t="s">
        <v>225</v>
      </c>
      <c r="D173" s="153" t="s">
        <v>227</v>
      </c>
      <c r="E173" s="57">
        <v>32500</v>
      </c>
      <c r="F173" s="549">
        <v>2275</v>
      </c>
      <c r="G173" s="57">
        <v>32500</v>
      </c>
      <c r="H173" s="291">
        <v>32500</v>
      </c>
      <c r="I173" s="291">
        <v>32500</v>
      </c>
    </row>
    <row r="174" spans="1:9">
      <c r="A174" s="56" t="s">
        <v>48</v>
      </c>
      <c r="B174" s="86" t="s">
        <v>49</v>
      </c>
      <c r="C174" s="151" t="s">
        <v>225</v>
      </c>
      <c r="D174" s="151" t="s">
        <v>82</v>
      </c>
      <c r="E174" s="58">
        <v>84000</v>
      </c>
      <c r="F174" s="546">
        <v>33108.21</v>
      </c>
      <c r="G174" s="58">
        <v>84000</v>
      </c>
      <c r="H174" s="290">
        <v>84000</v>
      </c>
      <c r="I174" s="290">
        <v>84000</v>
      </c>
    </row>
    <row r="175" spans="1:9">
      <c r="A175" s="59" t="s">
        <v>48</v>
      </c>
      <c r="B175" s="152" t="s">
        <v>49</v>
      </c>
      <c r="C175" s="153" t="s">
        <v>225</v>
      </c>
      <c r="D175" s="153" t="s">
        <v>227</v>
      </c>
      <c r="E175" s="57">
        <v>156000</v>
      </c>
      <c r="F175" s="549">
        <v>60362.52</v>
      </c>
      <c r="G175" s="57">
        <v>156000</v>
      </c>
      <c r="H175" s="291">
        <v>156000</v>
      </c>
      <c r="I175" s="291">
        <v>156000</v>
      </c>
    </row>
    <row r="176" spans="1:9">
      <c r="A176" s="56" t="s">
        <v>50</v>
      </c>
      <c r="B176" s="86" t="s">
        <v>51</v>
      </c>
      <c r="C176" s="151" t="s">
        <v>225</v>
      </c>
      <c r="D176" s="151" t="s">
        <v>82</v>
      </c>
      <c r="E176" s="58">
        <v>5250</v>
      </c>
      <c r="F176" s="546">
        <v>1575</v>
      </c>
      <c r="G176" s="58">
        <v>5250</v>
      </c>
      <c r="H176" s="290">
        <v>5250</v>
      </c>
      <c r="I176" s="290">
        <v>5250</v>
      </c>
    </row>
    <row r="177" spans="1:9">
      <c r="A177" s="59" t="s">
        <v>50</v>
      </c>
      <c r="B177" s="152" t="s">
        <v>51</v>
      </c>
      <c r="C177" s="153" t="s">
        <v>225</v>
      </c>
      <c r="D177" s="153" t="s">
        <v>227</v>
      </c>
      <c r="E177" s="57">
        <v>9750</v>
      </c>
      <c r="F177" s="549">
        <v>2925</v>
      </c>
      <c r="G177" s="57">
        <v>9750</v>
      </c>
      <c r="H177" s="291">
        <v>9750</v>
      </c>
      <c r="I177" s="291">
        <v>9750</v>
      </c>
    </row>
    <row r="178" spans="1:9">
      <c r="A178" s="56" t="s">
        <v>52</v>
      </c>
      <c r="B178" s="86" t="s">
        <v>53</v>
      </c>
      <c r="C178" s="151" t="s">
        <v>225</v>
      </c>
      <c r="D178" s="151" t="s">
        <v>82</v>
      </c>
      <c r="E178" s="58">
        <v>14000</v>
      </c>
      <c r="F178" s="546">
        <v>481.25</v>
      </c>
      <c r="G178" s="58">
        <v>14000</v>
      </c>
      <c r="H178" s="290">
        <v>14000</v>
      </c>
      <c r="I178" s="290">
        <v>14000</v>
      </c>
    </row>
    <row r="179" spans="1:9" ht="15.75" customHeight="1">
      <c r="A179" s="59" t="s">
        <v>52</v>
      </c>
      <c r="B179" s="152" t="s">
        <v>53</v>
      </c>
      <c r="C179" s="153" t="s">
        <v>225</v>
      </c>
      <c r="D179" s="153" t="s">
        <v>227</v>
      </c>
      <c r="E179" s="57">
        <v>26000</v>
      </c>
      <c r="F179" s="549">
        <v>893.75</v>
      </c>
      <c r="G179" s="57">
        <v>26000</v>
      </c>
      <c r="H179" s="291">
        <v>26000</v>
      </c>
      <c r="I179" s="291">
        <v>26000</v>
      </c>
    </row>
    <row r="180" spans="1:9">
      <c r="A180" s="39" t="s">
        <v>57</v>
      </c>
      <c r="B180" s="40" t="s">
        <v>58</v>
      </c>
      <c r="C180" s="41" t="s">
        <v>225</v>
      </c>
      <c r="D180" s="41"/>
      <c r="E180" s="42">
        <f>E181+E182</f>
        <v>105000</v>
      </c>
      <c r="F180" s="540">
        <f>F181+F182</f>
        <v>24985</v>
      </c>
      <c r="G180" s="42">
        <f t="shared" ref="G180:H180" si="78">G181+G182</f>
        <v>105000</v>
      </c>
      <c r="H180" s="289">
        <f t="shared" si="78"/>
        <v>105000</v>
      </c>
      <c r="I180" s="289">
        <f t="shared" ref="I180" si="79">I181+I182</f>
        <v>105000</v>
      </c>
    </row>
    <row r="181" spans="1:9">
      <c r="A181" s="56" t="s">
        <v>63</v>
      </c>
      <c r="B181" s="86" t="s">
        <v>64</v>
      </c>
      <c r="C181" s="151" t="s">
        <v>225</v>
      </c>
      <c r="D181" s="151" t="s">
        <v>82</v>
      </c>
      <c r="E181" s="58">
        <v>36750</v>
      </c>
      <c r="F181" s="546">
        <v>8852.75</v>
      </c>
      <c r="G181" s="58">
        <v>36750</v>
      </c>
      <c r="H181" s="290">
        <v>36750</v>
      </c>
      <c r="I181" s="290">
        <v>36750</v>
      </c>
    </row>
    <row r="182" spans="1:9">
      <c r="A182" s="59" t="s">
        <v>63</v>
      </c>
      <c r="B182" s="152" t="s">
        <v>64</v>
      </c>
      <c r="C182" s="153" t="s">
        <v>225</v>
      </c>
      <c r="D182" s="153" t="s">
        <v>227</v>
      </c>
      <c r="E182" s="57">
        <v>68250</v>
      </c>
      <c r="F182" s="549">
        <v>16132.25</v>
      </c>
      <c r="G182" s="57">
        <v>68250</v>
      </c>
      <c r="H182" s="291">
        <v>68250</v>
      </c>
      <c r="I182" s="291">
        <v>68250</v>
      </c>
    </row>
    <row r="183" spans="1:9">
      <c r="A183" s="39" t="s">
        <v>88</v>
      </c>
      <c r="B183" s="40" t="s">
        <v>89</v>
      </c>
      <c r="C183" s="41" t="s">
        <v>225</v>
      </c>
      <c r="D183" s="41"/>
      <c r="E183" s="42">
        <f>E184+E185</f>
        <v>25000</v>
      </c>
      <c r="F183" s="540">
        <f>F184+F185</f>
        <v>19657.5</v>
      </c>
      <c r="G183" s="42">
        <f t="shared" ref="G183:H183" si="80">G184+G185</f>
        <v>25000</v>
      </c>
      <c r="H183" s="289">
        <f t="shared" si="80"/>
        <v>25000</v>
      </c>
      <c r="I183" s="289">
        <f t="shared" ref="I183" si="81">I184+I185</f>
        <v>25000</v>
      </c>
    </row>
    <row r="184" spans="1:9" ht="15.75" customHeight="1">
      <c r="A184" s="56" t="s">
        <v>90</v>
      </c>
      <c r="B184" s="86" t="s">
        <v>91</v>
      </c>
      <c r="C184" s="151" t="s">
        <v>225</v>
      </c>
      <c r="D184" s="151" t="s">
        <v>82</v>
      </c>
      <c r="E184" s="58">
        <v>8750</v>
      </c>
      <c r="F184" s="546">
        <v>6880.13</v>
      </c>
      <c r="G184" s="58">
        <v>8750</v>
      </c>
      <c r="H184" s="290">
        <v>8750</v>
      </c>
      <c r="I184" s="290">
        <v>8750</v>
      </c>
    </row>
    <row r="185" spans="1:9">
      <c r="A185" s="59" t="s">
        <v>90</v>
      </c>
      <c r="B185" s="152" t="s">
        <v>91</v>
      </c>
      <c r="C185" s="153" t="s">
        <v>225</v>
      </c>
      <c r="D185" s="153" t="s">
        <v>227</v>
      </c>
      <c r="E185" s="57">
        <v>16250</v>
      </c>
      <c r="F185" s="549">
        <v>12777.37</v>
      </c>
      <c r="G185" s="57">
        <v>16250</v>
      </c>
      <c r="H185" s="291">
        <v>16250</v>
      </c>
      <c r="I185" s="291">
        <v>16250</v>
      </c>
    </row>
    <row r="186" spans="1:9">
      <c r="A186" s="518" t="s">
        <v>434</v>
      </c>
      <c r="B186" s="474" t="s">
        <v>423</v>
      </c>
      <c r="C186" s="473"/>
      <c r="D186" s="298"/>
      <c r="E186" s="298">
        <f>E187</f>
        <v>3400000</v>
      </c>
      <c r="F186" s="548">
        <f>F187</f>
        <v>0</v>
      </c>
      <c r="G186" s="298">
        <f t="shared" ref="G186:I186" si="82">G187</f>
        <v>3000000</v>
      </c>
      <c r="H186" s="298">
        <f t="shared" si="82"/>
        <v>4000000</v>
      </c>
      <c r="I186" s="298">
        <f t="shared" si="82"/>
        <v>5000000</v>
      </c>
    </row>
    <row r="187" spans="1:9">
      <c r="A187" s="39" t="s">
        <v>34</v>
      </c>
      <c r="B187" s="40" t="s">
        <v>35</v>
      </c>
      <c r="C187" s="432"/>
      <c r="D187" s="417" t="s">
        <v>0</v>
      </c>
      <c r="E187" s="408">
        <f>E188+E189</f>
        <v>3400000</v>
      </c>
      <c r="F187" s="547">
        <f>F188+F189</f>
        <v>0</v>
      </c>
      <c r="G187" s="408">
        <f t="shared" ref="G187:H187" si="83">G188+G189</f>
        <v>3000000</v>
      </c>
      <c r="H187" s="408">
        <f t="shared" si="83"/>
        <v>4000000</v>
      </c>
      <c r="I187" s="408">
        <f t="shared" ref="I187" si="84">I188+I189</f>
        <v>5000000</v>
      </c>
    </row>
    <row r="188" spans="1:9">
      <c r="A188" s="56" t="s">
        <v>40</v>
      </c>
      <c r="B188" s="86" t="s">
        <v>41</v>
      </c>
      <c r="C188" s="432"/>
      <c r="D188" s="432" t="s">
        <v>0</v>
      </c>
      <c r="E188" s="410">
        <v>2400000</v>
      </c>
      <c r="F188" s="546">
        <v>0</v>
      </c>
      <c r="G188" s="410">
        <v>1500000</v>
      </c>
      <c r="H188" s="410">
        <v>2000000</v>
      </c>
      <c r="I188" s="410">
        <v>2500000</v>
      </c>
    </row>
    <row r="189" spans="1:9">
      <c r="A189" s="56" t="s">
        <v>48</v>
      </c>
      <c r="B189" s="86" t="s">
        <v>49</v>
      </c>
      <c r="C189" s="151"/>
      <c r="D189" s="151" t="s">
        <v>0</v>
      </c>
      <c r="E189" s="58">
        <v>1000000</v>
      </c>
      <c r="F189" s="546">
        <v>0</v>
      </c>
      <c r="G189" s="58">
        <v>1500000</v>
      </c>
      <c r="H189" s="58">
        <v>2000000</v>
      </c>
      <c r="I189" s="58">
        <v>2500000</v>
      </c>
    </row>
    <row r="190" spans="1:9" ht="25.5" customHeight="1">
      <c r="A190" s="878" t="s">
        <v>258</v>
      </c>
      <c r="B190" s="879"/>
      <c r="C190" s="880"/>
      <c r="D190" s="72"/>
      <c r="E190" s="72">
        <f>E191+E271+E297+E309+E323</f>
        <v>983825958</v>
      </c>
      <c r="F190" s="72">
        <f>F191+F271+F297+F309+F323</f>
        <v>663554441.77999997</v>
      </c>
      <c r="G190" s="72">
        <f>G191+G271+G297+G309+G323</f>
        <v>1803267349</v>
      </c>
      <c r="H190" s="72">
        <f>H191+H271+H297+H309+H323</f>
        <v>1064444230</v>
      </c>
      <c r="I190" s="72">
        <f>I191+I271+I297+I309+I323</f>
        <v>928098122</v>
      </c>
    </row>
    <row r="191" spans="1:9">
      <c r="A191" s="473" t="s">
        <v>209</v>
      </c>
      <c r="B191" s="474" t="s">
        <v>210</v>
      </c>
      <c r="C191" s="473" t="s">
        <v>225</v>
      </c>
      <c r="D191" s="298"/>
      <c r="E191" s="298">
        <f>E192+E199+E204+E213+E220+E235+E238+E247+E249+E252+E255+E258+E260+E263+E268</f>
        <v>978818303</v>
      </c>
      <c r="F191" s="548">
        <f>F192+F199+F204+F213+F220+F235+F238+F247+F249+F252+F255+F258+F260+F263+F268</f>
        <v>661422431.13999999</v>
      </c>
      <c r="G191" s="298">
        <f>G192+G199+G204+G213+G220+G235+G238+G247+G249+G252+G255+G258+G260+G263+G268</f>
        <v>1802756349</v>
      </c>
      <c r="H191" s="298">
        <f>H192+H199+H204+H213+H220+H235+H238+H247+H249+H252+H255+H258+H260+H263+H268</f>
        <v>1063933230</v>
      </c>
      <c r="I191" s="298">
        <f>I192+I199+I204+I213+I220+I235+I238+I247+I249+I252+I255+I258+I260+I263+I268</f>
        <v>927587122</v>
      </c>
    </row>
    <row r="192" spans="1:9">
      <c r="A192" s="39" t="s">
        <v>1</v>
      </c>
      <c r="B192" s="40" t="s">
        <v>2</v>
      </c>
      <c r="C192" s="41" t="s">
        <v>225</v>
      </c>
      <c r="D192" s="41"/>
      <c r="E192" s="42">
        <f>E193+E194+E195+E196+E197+E198</f>
        <v>14296784</v>
      </c>
      <c r="F192" s="540">
        <f>F193+F194+F195+F196+F197+F198</f>
        <v>5775641.9399999995</v>
      </c>
      <c r="G192" s="42">
        <f t="shared" ref="G192:H192" si="85">G193+G194+G195+G196+G197+G198</f>
        <v>12582465</v>
      </c>
      <c r="H192" s="42">
        <f t="shared" si="85"/>
        <v>12489444</v>
      </c>
      <c r="I192" s="42">
        <f t="shared" ref="I192" si="86">I193+I194+I195+I196+I197+I198</f>
        <v>12814378</v>
      </c>
    </row>
    <row r="193" spans="1:11">
      <c r="A193" s="56" t="s">
        <v>3</v>
      </c>
      <c r="B193" s="86" t="s">
        <v>4</v>
      </c>
      <c r="C193" s="151" t="s">
        <v>225</v>
      </c>
      <c r="D193" s="151" t="s">
        <v>82</v>
      </c>
      <c r="E193" s="58">
        <v>2107380</v>
      </c>
      <c r="F193" s="546">
        <v>852808.84</v>
      </c>
      <c r="G193" s="58">
        <v>1841400</v>
      </c>
      <c r="H193" s="58">
        <v>1812344</v>
      </c>
      <c r="I193" s="58">
        <v>2137278</v>
      </c>
      <c r="K193" s="495"/>
    </row>
    <row r="194" spans="1:11">
      <c r="A194" s="59" t="s">
        <v>3</v>
      </c>
      <c r="B194" s="152" t="s">
        <v>4</v>
      </c>
      <c r="C194" s="153" t="s">
        <v>225</v>
      </c>
      <c r="D194" s="153" t="s">
        <v>226</v>
      </c>
      <c r="E194" s="57">
        <v>11941824</v>
      </c>
      <c r="F194" s="549">
        <v>4832583.0999999996</v>
      </c>
      <c r="G194" s="57">
        <v>10334600</v>
      </c>
      <c r="H194" s="57">
        <v>10434600</v>
      </c>
      <c r="I194" s="57">
        <v>10434600</v>
      </c>
      <c r="K194" s="249"/>
    </row>
    <row r="195" spans="1:11">
      <c r="A195" s="56">
        <v>3113</v>
      </c>
      <c r="B195" s="86" t="s">
        <v>6</v>
      </c>
      <c r="C195" s="151" t="s">
        <v>225</v>
      </c>
      <c r="D195" s="151" t="s">
        <v>82</v>
      </c>
      <c r="E195" s="58">
        <v>7500</v>
      </c>
      <c r="F195" s="546">
        <v>0</v>
      </c>
      <c r="G195" s="58">
        <v>63965</v>
      </c>
      <c r="H195" s="58">
        <v>0</v>
      </c>
      <c r="I195" s="58">
        <v>0</v>
      </c>
    </row>
    <row r="196" spans="1:11">
      <c r="A196" s="59">
        <v>3113</v>
      </c>
      <c r="B196" s="152" t="s">
        <v>6</v>
      </c>
      <c r="C196" s="153" t="s">
        <v>225</v>
      </c>
      <c r="D196" s="153" t="s">
        <v>226</v>
      </c>
      <c r="E196" s="57">
        <v>42500</v>
      </c>
      <c r="F196" s="549">
        <v>0</v>
      </c>
      <c r="G196" s="57">
        <v>100000</v>
      </c>
      <c r="H196" s="57">
        <v>0</v>
      </c>
      <c r="I196" s="57">
        <v>0</v>
      </c>
    </row>
    <row r="197" spans="1:11">
      <c r="A197" s="56">
        <v>3121</v>
      </c>
      <c r="B197" s="86" t="s">
        <v>8</v>
      </c>
      <c r="C197" s="151" t="s">
        <v>225</v>
      </c>
      <c r="D197" s="151" t="s">
        <v>82</v>
      </c>
      <c r="E197" s="58">
        <v>29637</v>
      </c>
      <c r="F197" s="546">
        <v>13537.5</v>
      </c>
      <c r="G197" s="58">
        <v>36375</v>
      </c>
      <c r="H197" s="58">
        <v>36375</v>
      </c>
      <c r="I197" s="58">
        <v>36375</v>
      </c>
    </row>
    <row r="198" spans="1:11">
      <c r="A198" s="59">
        <v>3121</v>
      </c>
      <c r="B198" s="152" t="s">
        <v>8</v>
      </c>
      <c r="C198" s="153" t="s">
        <v>225</v>
      </c>
      <c r="D198" s="153" t="s">
        <v>226</v>
      </c>
      <c r="E198" s="57">
        <v>167943</v>
      </c>
      <c r="F198" s="549">
        <v>76712.5</v>
      </c>
      <c r="G198" s="57">
        <v>206125</v>
      </c>
      <c r="H198" s="57">
        <v>206125</v>
      </c>
      <c r="I198" s="57">
        <v>206125</v>
      </c>
    </row>
    <row r="199" spans="1:11">
      <c r="A199" s="39" t="s">
        <v>10</v>
      </c>
      <c r="B199" s="40" t="s">
        <v>11</v>
      </c>
      <c r="C199" s="41" t="s">
        <v>225</v>
      </c>
      <c r="D199" s="41"/>
      <c r="E199" s="42">
        <f>E200+E201+E202+E203</f>
        <v>2427276</v>
      </c>
      <c r="F199" s="540">
        <f>F200+F201+F202+F203</f>
        <v>977887.88</v>
      </c>
      <c r="G199" s="42">
        <f t="shared" ref="G199:H199" si="87">G200+G201+G202+G203</f>
        <v>2176200</v>
      </c>
      <c r="H199" s="289">
        <f t="shared" si="87"/>
        <v>2176200</v>
      </c>
      <c r="I199" s="289">
        <f t="shared" ref="I199" si="88">I200+I201+I202+I203</f>
        <v>2176200</v>
      </c>
    </row>
    <row r="200" spans="1:11">
      <c r="A200" s="56" t="s">
        <v>12</v>
      </c>
      <c r="B200" s="86" t="s">
        <v>13</v>
      </c>
      <c r="C200" s="151" t="s">
        <v>225</v>
      </c>
      <c r="D200" s="151" t="s">
        <v>82</v>
      </c>
      <c r="E200" s="58">
        <v>326644</v>
      </c>
      <c r="F200" s="546">
        <v>132204.24</v>
      </c>
      <c r="G200" s="58">
        <v>292950</v>
      </c>
      <c r="H200" s="58">
        <v>292950</v>
      </c>
      <c r="I200" s="58">
        <v>292950</v>
      </c>
    </row>
    <row r="201" spans="1:11">
      <c r="A201" s="59" t="s">
        <v>12</v>
      </c>
      <c r="B201" s="152" t="s">
        <v>13</v>
      </c>
      <c r="C201" s="153" t="s">
        <v>225</v>
      </c>
      <c r="D201" s="153" t="s">
        <v>226</v>
      </c>
      <c r="E201" s="57">
        <v>1850984</v>
      </c>
      <c r="F201" s="549">
        <v>749157.38</v>
      </c>
      <c r="G201" s="57">
        <v>1660050</v>
      </c>
      <c r="H201" s="57">
        <v>1660050</v>
      </c>
      <c r="I201" s="57">
        <v>1660050</v>
      </c>
    </row>
    <row r="202" spans="1:11">
      <c r="A202" s="56" t="s">
        <v>14</v>
      </c>
      <c r="B202" s="86" t="s">
        <v>15</v>
      </c>
      <c r="C202" s="151" t="s">
        <v>225</v>
      </c>
      <c r="D202" s="151" t="s">
        <v>82</v>
      </c>
      <c r="E202" s="58">
        <v>37447</v>
      </c>
      <c r="F202" s="546">
        <v>14478.93</v>
      </c>
      <c r="G202" s="58">
        <v>33480</v>
      </c>
      <c r="H202" s="58">
        <v>33480</v>
      </c>
      <c r="I202" s="58">
        <v>33480</v>
      </c>
    </row>
    <row r="203" spans="1:11">
      <c r="A203" s="59" t="s">
        <v>14</v>
      </c>
      <c r="B203" s="152" t="s">
        <v>15</v>
      </c>
      <c r="C203" s="153" t="s">
        <v>225</v>
      </c>
      <c r="D203" s="153" t="s">
        <v>226</v>
      </c>
      <c r="E203" s="57">
        <v>212201</v>
      </c>
      <c r="F203" s="549">
        <v>82047.33</v>
      </c>
      <c r="G203" s="57">
        <v>189720</v>
      </c>
      <c r="H203" s="57">
        <v>189720</v>
      </c>
      <c r="I203" s="57">
        <v>189720</v>
      </c>
    </row>
    <row r="204" spans="1:11">
      <c r="A204" s="39" t="s">
        <v>16</v>
      </c>
      <c r="B204" s="40" t="s">
        <v>17</v>
      </c>
      <c r="C204" s="41" t="s">
        <v>225</v>
      </c>
      <c r="D204" s="41"/>
      <c r="E204" s="42">
        <f>E205+E206+E209+E210+E207+E208+E211+E212</f>
        <v>2771240</v>
      </c>
      <c r="F204" s="540">
        <f>F205+F206+F209+F210+F207+F208+F211+F212</f>
        <v>611825.4</v>
      </c>
      <c r="G204" s="42">
        <f t="shared" ref="G204" si="89">G205+G206+G209+G210+G207+G208+G211+G212</f>
        <v>1933800</v>
      </c>
      <c r="H204" s="42">
        <f>H205+H206+H209+H210+H207+H208+H211+H212</f>
        <v>1844550</v>
      </c>
      <c r="I204" s="42">
        <f t="shared" ref="I204" si="90">I205+I206+I209+I210+I207+I208+I211+I212</f>
        <v>1933800</v>
      </c>
      <c r="J204" s="803"/>
      <c r="K204" s="249"/>
    </row>
    <row r="205" spans="1:11">
      <c r="A205" s="56" t="s">
        <v>18</v>
      </c>
      <c r="B205" s="86" t="s">
        <v>19</v>
      </c>
      <c r="C205" s="151" t="s">
        <v>225</v>
      </c>
      <c r="D205" s="151" t="s">
        <v>82</v>
      </c>
      <c r="E205" s="58">
        <v>128320</v>
      </c>
      <c r="F205" s="546">
        <v>43439.91</v>
      </c>
      <c r="G205" s="58">
        <v>153000</v>
      </c>
      <c r="H205" s="58">
        <v>100000</v>
      </c>
      <c r="I205" s="58">
        <v>153000</v>
      </c>
      <c r="J205" s="803"/>
      <c r="K205" s="249"/>
    </row>
    <row r="206" spans="1:11">
      <c r="A206" s="59" t="s">
        <v>18</v>
      </c>
      <c r="B206" s="152" t="s">
        <v>19</v>
      </c>
      <c r="C206" s="153" t="s">
        <v>225</v>
      </c>
      <c r="D206" s="153" t="s">
        <v>226</v>
      </c>
      <c r="E206" s="57">
        <v>1294720</v>
      </c>
      <c r="F206" s="549">
        <v>246159.42</v>
      </c>
      <c r="G206" s="57">
        <v>867000</v>
      </c>
      <c r="H206" s="57">
        <v>867000</v>
      </c>
      <c r="I206" s="57">
        <v>867000</v>
      </c>
      <c r="J206" s="803"/>
      <c r="K206" s="249"/>
    </row>
    <row r="207" spans="1:11" ht="15" customHeight="1">
      <c r="A207" s="56">
        <v>3212</v>
      </c>
      <c r="B207" s="86" t="s">
        <v>21</v>
      </c>
      <c r="C207" s="151" t="s">
        <v>225</v>
      </c>
      <c r="D207" s="151" t="s">
        <v>82</v>
      </c>
      <c r="E207" s="58">
        <v>64680</v>
      </c>
      <c r="F207" s="546">
        <v>26419.06</v>
      </c>
      <c r="G207" s="58">
        <v>50220</v>
      </c>
      <c r="H207" s="290">
        <v>50220</v>
      </c>
      <c r="I207" s="290">
        <v>50220</v>
      </c>
      <c r="J207" s="803"/>
      <c r="K207" s="249"/>
    </row>
    <row r="208" spans="1:11">
      <c r="A208" s="59">
        <v>3212</v>
      </c>
      <c r="B208" s="152" t="s">
        <v>21</v>
      </c>
      <c r="C208" s="153" t="s">
        <v>225</v>
      </c>
      <c r="D208" s="153" t="s">
        <v>226</v>
      </c>
      <c r="E208" s="57">
        <v>366520</v>
      </c>
      <c r="F208" s="549">
        <v>149707.93</v>
      </c>
      <c r="G208" s="57">
        <v>284580</v>
      </c>
      <c r="H208" s="57">
        <v>284580</v>
      </c>
      <c r="I208" s="57">
        <v>284580</v>
      </c>
    </row>
    <row r="209" spans="1:10" ht="15" customHeight="1">
      <c r="A209" s="56">
        <v>3213</v>
      </c>
      <c r="B209" s="86" t="s">
        <v>23</v>
      </c>
      <c r="C209" s="151" t="s">
        <v>225</v>
      </c>
      <c r="D209" s="151" t="s">
        <v>82</v>
      </c>
      <c r="E209" s="58">
        <v>136950</v>
      </c>
      <c r="F209" s="546">
        <v>21914.86</v>
      </c>
      <c r="G209" s="58">
        <v>86250</v>
      </c>
      <c r="H209" s="290">
        <v>50000</v>
      </c>
      <c r="I209" s="290">
        <v>86250</v>
      </c>
    </row>
    <row r="210" spans="1:10">
      <c r="A210" s="59">
        <v>3213</v>
      </c>
      <c r="B210" s="152" t="s">
        <v>23</v>
      </c>
      <c r="C210" s="153" t="s">
        <v>225</v>
      </c>
      <c r="D210" s="153" t="s">
        <v>226</v>
      </c>
      <c r="E210" s="57">
        <v>776050</v>
      </c>
      <c r="F210" s="549">
        <v>124184.22</v>
      </c>
      <c r="G210" s="57">
        <v>488750</v>
      </c>
      <c r="H210" s="57">
        <v>488750</v>
      </c>
      <c r="I210" s="57">
        <v>488750</v>
      </c>
    </row>
    <row r="211" spans="1:10">
      <c r="A211" s="431">
        <v>3214</v>
      </c>
      <c r="B211" s="427" t="s">
        <v>158</v>
      </c>
      <c r="C211" s="432" t="s">
        <v>225</v>
      </c>
      <c r="D211" s="432" t="s">
        <v>82</v>
      </c>
      <c r="E211" s="410">
        <v>600</v>
      </c>
      <c r="F211" s="546">
        <v>0</v>
      </c>
      <c r="G211" s="410">
        <v>600</v>
      </c>
      <c r="H211" s="410">
        <v>600</v>
      </c>
      <c r="I211" s="410">
        <v>600</v>
      </c>
    </row>
    <row r="212" spans="1:10" ht="15" customHeight="1">
      <c r="A212" s="440">
        <v>3214</v>
      </c>
      <c r="B212" s="446" t="s">
        <v>158</v>
      </c>
      <c r="C212" s="441"/>
      <c r="D212" s="441" t="s">
        <v>226</v>
      </c>
      <c r="E212" s="442">
        <v>3400</v>
      </c>
      <c r="F212" s="549">
        <v>0</v>
      </c>
      <c r="G212" s="442">
        <v>3400</v>
      </c>
      <c r="H212" s="442">
        <v>3400</v>
      </c>
      <c r="I212" s="442">
        <v>3400</v>
      </c>
    </row>
    <row r="213" spans="1:10" ht="15" customHeight="1">
      <c r="A213" s="39" t="s">
        <v>24</v>
      </c>
      <c r="B213" s="40" t="s">
        <v>25</v>
      </c>
      <c r="C213" s="151" t="s">
        <v>225</v>
      </c>
      <c r="D213" s="41"/>
      <c r="E213" s="42">
        <f>E214+E215+E216+E217+E218+E219</f>
        <v>390000</v>
      </c>
      <c r="F213" s="540">
        <f>F214+F215+F216+F217+F218+F219</f>
        <v>109163.81</v>
      </c>
      <c r="G213" s="42">
        <f t="shared" ref="G213:H213" si="91">G214+G215+G216+G217+G218+G219</f>
        <v>230000</v>
      </c>
      <c r="H213" s="42">
        <f t="shared" si="91"/>
        <v>230000</v>
      </c>
      <c r="I213" s="42">
        <f t="shared" ref="I213" si="92">I214+I215+I216+I217+I218+I219</f>
        <v>230000</v>
      </c>
    </row>
    <row r="214" spans="1:10" ht="15" customHeight="1">
      <c r="A214" s="56" t="s">
        <v>26</v>
      </c>
      <c r="B214" s="86" t="s">
        <v>27</v>
      </c>
      <c r="C214" s="151" t="s">
        <v>225</v>
      </c>
      <c r="D214" s="151" t="s">
        <v>82</v>
      </c>
      <c r="E214" s="58">
        <v>39000</v>
      </c>
      <c r="F214" s="546">
        <v>8740.4699999999993</v>
      </c>
      <c r="G214" s="58">
        <v>15000</v>
      </c>
      <c r="H214" s="290">
        <v>15000</v>
      </c>
      <c r="I214" s="290">
        <v>15000</v>
      </c>
    </row>
    <row r="215" spans="1:10" ht="15" customHeight="1">
      <c r="A215" s="59" t="s">
        <v>26</v>
      </c>
      <c r="B215" s="152" t="s">
        <v>27</v>
      </c>
      <c r="C215" s="153" t="s">
        <v>225</v>
      </c>
      <c r="D215" s="153" t="s">
        <v>226</v>
      </c>
      <c r="E215" s="57">
        <v>221000</v>
      </c>
      <c r="F215" s="549">
        <v>49529.33</v>
      </c>
      <c r="G215" s="57">
        <v>85000</v>
      </c>
      <c r="H215" s="57">
        <v>85000</v>
      </c>
      <c r="I215" s="57">
        <v>85000</v>
      </c>
    </row>
    <row r="216" spans="1:10" ht="15" customHeight="1">
      <c r="A216" s="56">
        <v>3223</v>
      </c>
      <c r="B216" s="86" t="s">
        <v>29</v>
      </c>
      <c r="C216" s="151" t="s">
        <v>225</v>
      </c>
      <c r="D216" s="151" t="s">
        <v>82</v>
      </c>
      <c r="E216" s="58">
        <v>18000</v>
      </c>
      <c r="F216" s="546">
        <v>7469.09</v>
      </c>
      <c r="G216" s="58">
        <v>18000</v>
      </c>
      <c r="H216" s="290">
        <v>18000</v>
      </c>
      <c r="I216" s="290">
        <v>18000</v>
      </c>
    </row>
    <row r="217" spans="1:10">
      <c r="A217" s="59">
        <v>3223</v>
      </c>
      <c r="B217" s="152" t="s">
        <v>29</v>
      </c>
      <c r="C217" s="153" t="s">
        <v>225</v>
      </c>
      <c r="D217" s="153" t="s">
        <v>226</v>
      </c>
      <c r="E217" s="57">
        <v>102000</v>
      </c>
      <c r="F217" s="549">
        <v>42324.92</v>
      </c>
      <c r="G217" s="57">
        <v>102000</v>
      </c>
      <c r="H217" s="57">
        <v>102000</v>
      </c>
      <c r="I217" s="57">
        <v>102000</v>
      </c>
    </row>
    <row r="218" spans="1:10">
      <c r="A218" s="56">
        <v>3224</v>
      </c>
      <c r="B218" s="86" t="s">
        <v>408</v>
      </c>
      <c r="C218" s="151" t="s">
        <v>225</v>
      </c>
      <c r="D218" s="151" t="s">
        <v>82</v>
      </c>
      <c r="E218" s="58">
        <v>1500</v>
      </c>
      <c r="F218" s="546">
        <v>165</v>
      </c>
      <c r="G218" s="58">
        <v>1500</v>
      </c>
      <c r="H218" s="290">
        <v>1500</v>
      </c>
      <c r="I218" s="290">
        <v>1500</v>
      </c>
    </row>
    <row r="219" spans="1:10">
      <c r="A219" s="59">
        <v>3224</v>
      </c>
      <c r="B219" s="152" t="s">
        <v>408</v>
      </c>
      <c r="C219" s="153" t="s">
        <v>225</v>
      </c>
      <c r="D219" s="153" t="s">
        <v>226</v>
      </c>
      <c r="E219" s="57">
        <v>8500</v>
      </c>
      <c r="F219" s="549">
        <v>935</v>
      </c>
      <c r="G219" s="57">
        <v>8500</v>
      </c>
      <c r="H219" s="57">
        <v>8500</v>
      </c>
      <c r="I219" s="57">
        <v>8500</v>
      </c>
    </row>
    <row r="220" spans="1:10">
      <c r="A220" s="39" t="s">
        <v>34</v>
      </c>
      <c r="B220" s="40" t="s">
        <v>35</v>
      </c>
      <c r="C220" s="41" t="s">
        <v>225</v>
      </c>
      <c r="D220" s="41"/>
      <c r="E220" s="42">
        <f>E229+E230+E231+E232+E233+E234+E227+E228+E222+E221+E223+E224+E225+E226</f>
        <v>50222275</v>
      </c>
      <c r="F220" s="540">
        <f>F221+F222+F223+F224+F225+F226+F227+F228+F229+F230+F231+F232+F233+F234</f>
        <v>1693729.78</v>
      </c>
      <c r="G220" s="540">
        <f t="shared" ref="G220:I220" si="93">G221+G222+G223+G224+G225+G226+G227+G228+G229+G230+G231+G232+G233+G234</f>
        <v>50008790</v>
      </c>
      <c r="H220" s="540">
        <f t="shared" si="93"/>
        <v>43248015</v>
      </c>
      <c r="I220" s="540">
        <f t="shared" si="93"/>
        <v>44120775</v>
      </c>
    </row>
    <row r="221" spans="1:10">
      <c r="A221" s="85" t="s">
        <v>36</v>
      </c>
      <c r="B221" s="86" t="s">
        <v>37</v>
      </c>
      <c r="C221" s="43" t="s">
        <v>225</v>
      </c>
      <c r="D221" s="43" t="s">
        <v>82</v>
      </c>
      <c r="E221" s="44">
        <v>9000</v>
      </c>
      <c r="F221" s="542">
        <v>7258.1</v>
      </c>
      <c r="G221" s="44">
        <v>9000</v>
      </c>
      <c r="H221" s="44">
        <v>9000</v>
      </c>
      <c r="I221" s="44">
        <v>9000</v>
      </c>
    </row>
    <row r="222" spans="1:10">
      <c r="A222" s="59">
        <v>3231</v>
      </c>
      <c r="B222" s="152" t="s">
        <v>37</v>
      </c>
      <c r="C222" s="153" t="s">
        <v>225</v>
      </c>
      <c r="D222" s="153" t="s">
        <v>226</v>
      </c>
      <c r="E222" s="57">
        <v>51000</v>
      </c>
      <c r="F222" s="549">
        <v>41129.21</v>
      </c>
      <c r="G222" s="57">
        <v>51000</v>
      </c>
      <c r="H222" s="57">
        <v>51000</v>
      </c>
      <c r="I222" s="57">
        <v>51000</v>
      </c>
    </row>
    <row r="223" spans="1:10">
      <c r="A223" s="85">
        <v>3232</v>
      </c>
      <c r="B223" s="86" t="s">
        <v>39</v>
      </c>
      <c r="C223" s="43" t="s">
        <v>225</v>
      </c>
      <c r="D223" s="43" t="s">
        <v>82</v>
      </c>
      <c r="E223" s="44">
        <v>9000</v>
      </c>
      <c r="F223" s="542">
        <v>0</v>
      </c>
      <c r="G223" s="44">
        <v>6000</v>
      </c>
      <c r="H223" s="44">
        <v>6000</v>
      </c>
      <c r="I223" s="44">
        <v>6000</v>
      </c>
    </row>
    <row r="224" spans="1:10">
      <c r="A224" s="59">
        <v>3232</v>
      </c>
      <c r="B224" s="152" t="s">
        <v>39</v>
      </c>
      <c r="C224" s="153" t="s">
        <v>225</v>
      </c>
      <c r="D224" s="153" t="s">
        <v>226</v>
      </c>
      <c r="E224" s="57">
        <v>51000</v>
      </c>
      <c r="F224" s="549">
        <v>0</v>
      </c>
      <c r="G224" s="57">
        <v>34000</v>
      </c>
      <c r="H224" s="57">
        <v>34000</v>
      </c>
      <c r="I224" s="57">
        <v>34000</v>
      </c>
      <c r="J224" s="250" t="s">
        <v>475</v>
      </c>
    </row>
    <row r="225" spans="1:10">
      <c r="A225" s="85">
        <v>3233</v>
      </c>
      <c r="B225" s="86" t="s">
        <v>41</v>
      </c>
      <c r="C225" s="43" t="s">
        <v>225</v>
      </c>
      <c r="D225" s="43" t="s">
        <v>82</v>
      </c>
      <c r="E225" s="44">
        <v>361950</v>
      </c>
      <c r="F225" s="542">
        <v>43475.09</v>
      </c>
      <c r="G225" s="44">
        <v>2484000</v>
      </c>
      <c r="H225" s="44">
        <v>155000</v>
      </c>
      <c r="I225" s="44">
        <v>255000</v>
      </c>
      <c r="J225" s="804">
        <v>2250000000</v>
      </c>
    </row>
    <row r="226" spans="1:10">
      <c r="A226" s="59">
        <v>3233</v>
      </c>
      <c r="B226" s="152" t="s">
        <v>41</v>
      </c>
      <c r="C226" s="153" t="s">
        <v>225</v>
      </c>
      <c r="D226" s="153" t="s">
        <v>226</v>
      </c>
      <c r="E226" s="57">
        <v>2051050</v>
      </c>
      <c r="F226" s="549">
        <v>246358.76</v>
      </c>
      <c r="G226" s="57">
        <v>3701830</v>
      </c>
      <c r="H226" s="57">
        <v>1896050</v>
      </c>
      <c r="I226" s="57">
        <v>1896050</v>
      </c>
    </row>
    <row r="227" spans="1:10">
      <c r="A227" s="56">
        <v>3234</v>
      </c>
      <c r="B227" s="155" t="s">
        <v>43</v>
      </c>
      <c r="C227" s="151" t="s">
        <v>225</v>
      </c>
      <c r="D227" s="151" t="s">
        <v>82</v>
      </c>
      <c r="E227" s="58">
        <v>15000</v>
      </c>
      <c r="F227" s="546">
        <v>6406.93</v>
      </c>
      <c r="G227" s="58">
        <v>11250</v>
      </c>
      <c r="H227" s="58">
        <v>11250</v>
      </c>
      <c r="I227" s="58">
        <v>11250</v>
      </c>
    </row>
    <row r="228" spans="1:10">
      <c r="A228" s="59">
        <v>3234</v>
      </c>
      <c r="B228" s="163" t="s">
        <v>43</v>
      </c>
      <c r="C228" s="153" t="s">
        <v>225</v>
      </c>
      <c r="D228" s="153" t="s">
        <v>226</v>
      </c>
      <c r="E228" s="57">
        <v>63750</v>
      </c>
      <c r="F228" s="549">
        <v>36306.01</v>
      </c>
      <c r="G228" s="57">
        <v>63750</v>
      </c>
      <c r="H228" s="57">
        <v>63750</v>
      </c>
      <c r="I228" s="57">
        <v>63750</v>
      </c>
    </row>
    <row r="229" spans="1:10">
      <c r="A229" s="56" t="s">
        <v>44</v>
      </c>
      <c r="B229" s="86" t="s">
        <v>45</v>
      </c>
      <c r="C229" s="151" t="s">
        <v>225</v>
      </c>
      <c r="D229" s="151" t="s">
        <v>82</v>
      </c>
      <c r="E229" s="58">
        <v>239400</v>
      </c>
      <c r="F229" s="546">
        <v>88958.57</v>
      </c>
      <c r="G229" s="58">
        <v>261900</v>
      </c>
      <c r="H229" s="58">
        <v>200000</v>
      </c>
      <c r="I229" s="58">
        <v>261900</v>
      </c>
    </row>
    <row r="230" spans="1:10">
      <c r="A230" s="59" t="s">
        <v>44</v>
      </c>
      <c r="B230" s="152" t="s">
        <v>45</v>
      </c>
      <c r="C230" s="153" t="s">
        <v>225</v>
      </c>
      <c r="D230" s="153" t="s">
        <v>226</v>
      </c>
      <c r="E230" s="57">
        <v>1356600</v>
      </c>
      <c r="F230" s="549">
        <v>504098.52</v>
      </c>
      <c r="G230" s="57">
        <v>1484100</v>
      </c>
      <c r="H230" s="57">
        <v>1484100</v>
      </c>
      <c r="I230" s="57">
        <v>1484100</v>
      </c>
    </row>
    <row r="231" spans="1:10">
      <c r="A231" s="56" t="s">
        <v>48</v>
      </c>
      <c r="B231" s="86" t="s">
        <v>49</v>
      </c>
      <c r="C231" s="151" t="s">
        <v>225</v>
      </c>
      <c r="D231" s="151" t="s">
        <v>82</v>
      </c>
      <c r="E231" s="58">
        <v>5033000</v>
      </c>
      <c r="F231" s="546">
        <v>65040.75</v>
      </c>
      <c r="G231" s="58">
        <v>6033000</v>
      </c>
      <c r="H231" s="58">
        <v>4863365</v>
      </c>
      <c r="I231" s="58">
        <v>5574225</v>
      </c>
    </row>
    <row r="232" spans="1:10">
      <c r="A232" s="59" t="s">
        <v>48</v>
      </c>
      <c r="B232" s="152" t="s">
        <v>49</v>
      </c>
      <c r="C232" s="153" t="s">
        <v>225</v>
      </c>
      <c r="D232" s="153" t="s">
        <v>226</v>
      </c>
      <c r="E232" s="57">
        <v>40640400</v>
      </c>
      <c r="F232" s="549">
        <v>580964.23</v>
      </c>
      <c r="G232" s="57">
        <v>35581460</v>
      </c>
      <c r="H232" s="57">
        <v>34187000</v>
      </c>
      <c r="I232" s="57">
        <v>34187000</v>
      </c>
    </row>
    <row r="233" spans="1:10">
      <c r="A233" s="56">
        <v>3239</v>
      </c>
      <c r="B233" s="86" t="s">
        <v>53</v>
      </c>
      <c r="C233" s="151" t="s">
        <v>225</v>
      </c>
      <c r="D233" s="151" t="s">
        <v>82</v>
      </c>
      <c r="E233" s="58">
        <v>50000</v>
      </c>
      <c r="F233" s="546">
        <v>11060.05</v>
      </c>
      <c r="G233" s="58">
        <v>43125</v>
      </c>
      <c r="H233" s="58">
        <v>43125</v>
      </c>
      <c r="I233" s="58">
        <v>43125</v>
      </c>
    </row>
    <row r="234" spans="1:10">
      <c r="A234" s="59">
        <v>3239</v>
      </c>
      <c r="B234" s="152" t="s">
        <v>53</v>
      </c>
      <c r="C234" s="153" t="s">
        <v>225</v>
      </c>
      <c r="D234" s="153" t="s">
        <v>226</v>
      </c>
      <c r="E234" s="57">
        <v>291125</v>
      </c>
      <c r="F234" s="549">
        <v>62673.56</v>
      </c>
      <c r="G234" s="57">
        <v>244375</v>
      </c>
      <c r="H234" s="57">
        <v>244375</v>
      </c>
      <c r="I234" s="57">
        <v>244375</v>
      </c>
    </row>
    <row r="235" spans="1:10">
      <c r="A235" s="39" t="s">
        <v>54</v>
      </c>
      <c r="B235" s="40" t="s">
        <v>58</v>
      </c>
      <c r="C235" s="41" t="s">
        <v>225</v>
      </c>
      <c r="D235" s="41"/>
      <c r="E235" s="42">
        <f>E236+E237</f>
        <v>70000</v>
      </c>
      <c r="F235" s="540">
        <f>F236+F237</f>
        <v>36400</v>
      </c>
      <c r="G235" s="42">
        <f t="shared" ref="G235:H235" si="94">G236+G237</f>
        <v>20000</v>
      </c>
      <c r="H235" s="42">
        <f t="shared" si="94"/>
        <v>20000</v>
      </c>
      <c r="I235" s="42">
        <f t="shared" ref="I235" si="95">I236+I237</f>
        <v>20000</v>
      </c>
    </row>
    <row r="236" spans="1:10">
      <c r="A236" s="56">
        <v>3241</v>
      </c>
      <c r="B236" s="86" t="s">
        <v>391</v>
      </c>
      <c r="C236" s="151" t="s">
        <v>225</v>
      </c>
      <c r="D236" s="151" t="s">
        <v>82</v>
      </c>
      <c r="E236" s="58">
        <v>10500</v>
      </c>
      <c r="F236" s="546">
        <v>5460</v>
      </c>
      <c r="G236" s="58">
        <v>3000</v>
      </c>
      <c r="H236" s="58">
        <v>3000</v>
      </c>
      <c r="I236" s="58">
        <v>3000</v>
      </c>
    </row>
    <row r="237" spans="1:10">
      <c r="A237" s="59">
        <v>3241</v>
      </c>
      <c r="B237" s="152" t="s">
        <v>391</v>
      </c>
      <c r="C237" s="153" t="s">
        <v>225</v>
      </c>
      <c r="D237" s="153" t="s">
        <v>226</v>
      </c>
      <c r="E237" s="57">
        <v>59500</v>
      </c>
      <c r="F237" s="549">
        <v>30940</v>
      </c>
      <c r="G237" s="57">
        <v>17000</v>
      </c>
      <c r="H237" s="57">
        <v>17000</v>
      </c>
      <c r="I237" s="57">
        <v>17000</v>
      </c>
    </row>
    <row r="238" spans="1:10">
      <c r="A238" s="39" t="s">
        <v>57</v>
      </c>
      <c r="B238" s="40" t="s">
        <v>58</v>
      </c>
      <c r="C238" s="41" t="s">
        <v>225</v>
      </c>
      <c r="D238" s="41"/>
      <c r="E238" s="42">
        <f>E241+E242+E239+E240+E243+E244+E245+E246</f>
        <v>794100</v>
      </c>
      <c r="F238" s="540">
        <f>F241+F242+F239+F240+F243+F244+F245+F246</f>
        <v>285523</v>
      </c>
      <c r="G238" s="42">
        <f t="shared" ref="G238:H238" si="96">G241+G242+G239+G240+G243+G244+G245+G246</f>
        <v>554000</v>
      </c>
      <c r="H238" s="42">
        <f t="shared" si="96"/>
        <v>554000</v>
      </c>
      <c r="I238" s="42">
        <f t="shared" ref="I238" si="97">I241+I242+I239+I240+I243+I244+I245+I246</f>
        <v>534350</v>
      </c>
    </row>
    <row r="239" spans="1:10">
      <c r="A239" s="56">
        <v>3291</v>
      </c>
      <c r="B239" s="86" t="s">
        <v>60</v>
      </c>
      <c r="C239" s="151" t="s">
        <v>225</v>
      </c>
      <c r="D239" s="151" t="s">
        <v>82</v>
      </c>
      <c r="E239" s="58">
        <v>10000</v>
      </c>
      <c r="F239" s="546">
        <v>0</v>
      </c>
      <c r="G239" s="58">
        <v>0</v>
      </c>
      <c r="H239" s="58">
        <v>0</v>
      </c>
      <c r="I239" s="58">
        <v>0</v>
      </c>
    </row>
    <row r="240" spans="1:10">
      <c r="A240" s="59">
        <v>3291</v>
      </c>
      <c r="B240" s="152" t="s">
        <v>60</v>
      </c>
      <c r="C240" s="153" t="s">
        <v>225</v>
      </c>
      <c r="D240" s="153" t="s">
        <v>226</v>
      </c>
      <c r="E240" s="57">
        <v>29750</v>
      </c>
      <c r="F240" s="549">
        <v>0</v>
      </c>
      <c r="G240" s="57">
        <v>0</v>
      </c>
      <c r="H240" s="57">
        <v>0</v>
      </c>
      <c r="I240" s="57">
        <v>0</v>
      </c>
    </row>
    <row r="241" spans="1:13">
      <c r="A241" s="56" t="s">
        <v>63</v>
      </c>
      <c r="B241" s="86" t="s">
        <v>64</v>
      </c>
      <c r="C241" s="151" t="s">
        <v>225</v>
      </c>
      <c r="D241" s="151" t="s">
        <v>82</v>
      </c>
      <c r="E241" s="58">
        <v>110000</v>
      </c>
      <c r="F241" s="546">
        <v>42828.45</v>
      </c>
      <c r="G241" s="58">
        <v>79650</v>
      </c>
      <c r="H241" s="58">
        <v>79650</v>
      </c>
      <c r="I241" s="58">
        <v>60000</v>
      </c>
    </row>
    <row r="242" spans="1:13" ht="15" customHeight="1">
      <c r="A242" s="59" t="s">
        <v>63</v>
      </c>
      <c r="B242" s="152" t="s">
        <v>64</v>
      </c>
      <c r="C242" s="153" t="s">
        <v>225</v>
      </c>
      <c r="D242" s="153" t="s">
        <v>226</v>
      </c>
      <c r="E242" s="57">
        <v>621350</v>
      </c>
      <c r="F242" s="549">
        <v>242694.55</v>
      </c>
      <c r="G242" s="57">
        <v>451350</v>
      </c>
      <c r="H242" s="57">
        <v>451350</v>
      </c>
      <c r="I242" s="57">
        <v>451350</v>
      </c>
    </row>
    <row r="243" spans="1:13">
      <c r="A243" s="56">
        <v>3294</v>
      </c>
      <c r="B243" s="86" t="s">
        <v>66</v>
      </c>
      <c r="C243" s="151" t="s">
        <v>225</v>
      </c>
      <c r="D243" s="151" t="s">
        <v>82</v>
      </c>
      <c r="E243" s="58">
        <v>3000</v>
      </c>
      <c r="F243" s="546">
        <v>0</v>
      </c>
      <c r="G243" s="58">
        <v>3000</v>
      </c>
      <c r="H243" s="58">
        <v>3000</v>
      </c>
      <c r="I243" s="58">
        <v>3000</v>
      </c>
    </row>
    <row r="244" spans="1:13">
      <c r="A244" s="59">
        <v>3294</v>
      </c>
      <c r="B244" s="152" t="s">
        <v>66</v>
      </c>
      <c r="C244" s="153" t="s">
        <v>225</v>
      </c>
      <c r="D244" s="153" t="s">
        <v>226</v>
      </c>
      <c r="E244" s="57">
        <v>17000</v>
      </c>
      <c r="F244" s="549">
        <v>0</v>
      </c>
      <c r="G244" s="57">
        <v>17000</v>
      </c>
      <c r="H244" s="57">
        <v>17000</v>
      </c>
      <c r="I244" s="57">
        <v>17000</v>
      </c>
    </row>
    <row r="245" spans="1:13">
      <c r="A245" s="56">
        <v>3295</v>
      </c>
      <c r="B245" s="86" t="s">
        <v>68</v>
      </c>
      <c r="C245" s="151" t="s">
        <v>225</v>
      </c>
      <c r="D245" s="151" t="s">
        <v>82</v>
      </c>
      <c r="E245" s="58">
        <v>450</v>
      </c>
      <c r="F245" s="546">
        <v>0</v>
      </c>
      <c r="G245" s="58">
        <v>450</v>
      </c>
      <c r="H245" s="58">
        <v>450</v>
      </c>
      <c r="I245" s="58">
        <v>450</v>
      </c>
    </row>
    <row r="246" spans="1:13">
      <c r="A246" s="59">
        <v>3295</v>
      </c>
      <c r="B246" s="152" t="s">
        <v>68</v>
      </c>
      <c r="C246" s="153" t="s">
        <v>225</v>
      </c>
      <c r="D246" s="153" t="s">
        <v>226</v>
      </c>
      <c r="E246" s="57">
        <v>2550</v>
      </c>
      <c r="F246" s="549">
        <v>0</v>
      </c>
      <c r="G246" s="57">
        <v>2550</v>
      </c>
      <c r="H246" s="57">
        <v>2550</v>
      </c>
      <c r="I246" s="57">
        <v>2550</v>
      </c>
    </row>
    <row r="247" spans="1:13">
      <c r="A247" s="475">
        <v>353</v>
      </c>
      <c r="B247" s="497" t="s">
        <v>426</v>
      </c>
      <c r="C247" s="477" t="s">
        <v>225</v>
      </c>
      <c r="D247" s="477" t="s">
        <v>226</v>
      </c>
      <c r="E247" s="478">
        <f>E248</f>
        <v>139121614</v>
      </c>
      <c r="F247" s="559">
        <f>F248</f>
        <v>5624611.9800000004</v>
      </c>
      <c r="G247" s="478">
        <f t="shared" ref="G247:I247" si="98">G248</f>
        <v>195296443</v>
      </c>
      <c r="H247" s="478">
        <f t="shared" si="98"/>
        <v>207364899</v>
      </c>
      <c r="I247" s="478">
        <f t="shared" si="98"/>
        <v>174644348</v>
      </c>
    </row>
    <row r="248" spans="1:13">
      <c r="A248" s="440">
        <v>3531</v>
      </c>
      <c r="B248" s="496" t="s">
        <v>426</v>
      </c>
      <c r="C248" s="441"/>
      <c r="D248" s="441" t="s">
        <v>226</v>
      </c>
      <c r="E248" s="442">
        <v>139121614</v>
      </c>
      <c r="F248" s="549">
        <v>5624611.9800000004</v>
      </c>
      <c r="G248" s="442">
        <v>195296443</v>
      </c>
      <c r="H248" s="442">
        <v>207364899</v>
      </c>
      <c r="I248" s="442">
        <v>174644348</v>
      </c>
    </row>
    <row r="249" spans="1:13" s="164" customFormat="1" ht="15">
      <c r="A249" s="52" t="s">
        <v>228</v>
      </c>
      <c r="B249" s="53" t="s">
        <v>229</v>
      </c>
      <c r="C249" s="54" t="s">
        <v>225</v>
      </c>
      <c r="D249" s="54" t="s">
        <v>226</v>
      </c>
      <c r="E249" s="55">
        <f>E250+E251</f>
        <v>58833028</v>
      </c>
      <c r="F249" s="560">
        <f>F250+F251</f>
        <v>0</v>
      </c>
      <c r="G249" s="55">
        <f t="shared" ref="G249:H249" si="99">G250+G251</f>
        <v>138841692</v>
      </c>
      <c r="H249" s="55">
        <f t="shared" si="99"/>
        <v>141035886</v>
      </c>
      <c r="I249" s="55">
        <f t="shared" ref="I249" si="100">I250+I251</f>
        <v>144896686</v>
      </c>
      <c r="J249" s="250"/>
      <c r="L249" s="114"/>
      <c r="M249" s="114"/>
    </row>
    <row r="250" spans="1:13" ht="14.25" customHeight="1">
      <c r="A250" s="59">
        <v>3681</v>
      </c>
      <c r="B250" s="152" t="s">
        <v>230</v>
      </c>
      <c r="C250" s="153" t="s">
        <v>225</v>
      </c>
      <c r="D250" s="153" t="s">
        <v>226</v>
      </c>
      <c r="E250" s="57">
        <v>18089714</v>
      </c>
      <c r="F250" s="549">
        <v>0</v>
      </c>
      <c r="G250" s="57">
        <v>17987998</v>
      </c>
      <c r="H250" s="291">
        <v>11218183</v>
      </c>
      <c r="I250" s="291">
        <v>4807735</v>
      </c>
    </row>
    <row r="251" spans="1:13">
      <c r="A251" s="59">
        <v>3682</v>
      </c>
      <c r="B251" s="152" t="s">
        <v>231</v>
      </c>
      <c r="C251" s="153" t="s">
        <v>225</v>
      </c>
      <c r="D251" s="153" t="s">
        <v>226</v>
      </c>
      <c r="E251" s="57">
        <v>40743314</v>
      </c>
      <c r="F251" s="549">
        <v>0</v>
      </c>
      <c r="G251" s="57">
        <v>120853694</v>
      </c>
      <c r="H251" s="291">
        <v>129817703</v>
      </c>
      <c r="I251" s="291">
        <v>140088951</v>
      </c>
    </row>
    <row r="252" spans="1:13">
      <c r="A252" s="475">
        <v>-372</v>
      </c>
      <c r="B252" s="512" t="s">
        <v>410</v>
      </c>
      <c r="C252" s="477" t="s">
        <v>225</v>
      </c>
      <c r="D252" s="477"/>
      <c r="E252" s="478">
        <f>E253+E254</f>
        <v>149200</v>
      </c>
      <c r="F252" s="559">
        <f>F253+F254</f>
        <v>0</v>
      </c>
      <c r="G252" s="478">
        <f t="shared" ref="G252:H252" si="101">G253+G254</f>
        <v>150000</v>
      </c>
      <c r="H252" s="478">
        <f t="shared" si="101"/>
        <v>150000</v>
      </c>
      <c r="I252" s="478">
        <f t="shared" ref="I252" si="102">I253+I254</f>
        <v>150000</v>
      </c>
    </row>
    <row r="253" spans="1:13">
      <c r="A253" s="56">
        <v>3721</v>
      </c>
      <c r="B253" s="86" t="s">
        <v>171</v>
      </c>
      <c r="C253" s="151" t="s">
        <v>225</v>
      </c>
      <c r="D253" s="151" t="s">
        <v>82</v>
      </c>
      <c r="E253" s="58">
        <v>20000</v>
      </c>
      <c r="F253" s="546">
        <v>0</v>
      </c>
      <c r="G253" s="58">
        <v>22500</v>
      </c>
      <c r="H253" s="58">
        <v>22500</v>
      </c>
      <c r="I253" s="58">
        <v>22500</v>
      </c>
    </row>
    <row r="254" spans="1:13">
      <c r="A254" s="59">
        <v>3721</v>
      </c>
      <c r="B254" s="152" t="s">
        <v>171</v>
      </c>
      <c r="C254" s="153" t="s">
        <v>225</v>
      </c>
      <c r="D254" s="153" t="s">
        <v>226</v>
      </c>
      <c r="E254" s="57">
        <v>129200</v>
      </c>
      <c r="F254" s="549">
        <v>0</v>
      </c>
      <c r="G254" s="57">
        <v>127500</v>
      </c>
      <c r="H254" s="291">
        <v>127500</v>
      </c>
      <c r="I254" s="291">
        <v>127500</v>
      </c>
    </row>
    <row r="255" spans="1:13">
      <c r="A255" s="475">
        <v>-383</v>
      </c>
      <c r="B255" s="476" t="s">
        <v>411</v>
      </c>
      <c r="C255" s="477" t="s">
        <v>225</v>
      </c>
      <c r="D255" s="477"/>
      <c r="E255" s="478">
        <f>E256+E257</f>
        <v>78750</v>
      </c>
      <c r="F255" s="559">
        <f>F256+F257</f>
        <v>0</v>
      </c>
      <c r="G255" s="478">
        <f t="shared" ref="G255:H255" si="103">G256+G257</f>
        <v>75000</v>
      </c>
      <c r="H255" s="478">
        <f t="shared" si="103"/>
        <v>75000</v>
      </c>
      <c r="I255" s="478">
        <f t="shared" ref="I255" si="104">I256+I257</f>
        <v>75000</v>
      </c>
    </row>
    <row r="256" spans="1:13">
      <c r="A256" s="56">
        <v>3834</v>
      </c>
      <c r="B256" s="86" t="s">
        <v>392</v>
      </c>
      <c r="C256" s="151" t="s">
        <v>225</v>
      </c>
      <c r="D256" s="151" t="s">
        <v>82</v>
      </c>
      <c r="E256" s="58">
        <v>15000</v>
      </c>
      <c r="F256" s="546">
        <v>0</v>
      </c>
      <c r="G256" s="58">
        <v>11250</v>
      </c>
      <c r="H256" s="58">
        <v>11250</v>
      </c>
      <c r="I256" s="58">
        <v>11250</v>
      </c>
    </row>
    <row r="257" spans="1:13" ht="14.25" customHeight="1">
      <c r="A257" s="59">
        <v>3834</v>
      </c>
      <c r="B257" s="152" t="s">
        <v>392</v>
      </c>
      <c r="C257" s="153" t="s">
        <v>225</v>
      </c>
      <c r="D257" s="153" t="s">
        <v>226</v>
      </c>
      <c r="E257" s="57">
        <v>63750</v>
      </c>
      <c r="F257" s="549">
        <v>0</v>
      </c>
      <c r="G257" s="57">
        <v>63750</v>
      </c>
      <c r="H257" s="57">
        <v>63750</v>
      </c>
      <c r="I257" s="57">
        <v>63750</v>
      </c>
    </row>
    <row r="258" spans="1:13" ht="15">
      <c r="A258" s="52" t="s">
        <v>312</v>
      </c>
      <c r="B258" s="497" t="s">
        <v>424</v>
      </c>
      <c r="C258" s="441" t="s">
        <v>225</v>
      </c>
      <c r="D258" s="441"/>
      <c r="E258" s="478">
        <f>E259</f>
        <v>172363993</v>
      </c>
      <c r="F258" s="559">
        <f>F259</f>
        <v>218425533.59999999</v>
      </c>
      <c r="G258" s="478">
        <f t="shared" ref="G258:I258" si="105">G259</f>
        <v>963374466</v>
      </c>
      <c r="H258" s="478">
        <f t="shared" si="105"/>
        <v>650670236</v>
      </c>
      <c r="I258" s="478">
        <f t="shared" si="105"/>
        <v>545666585</v>
      </c>
      <c r="L258" s="164"/>
      <c r="M258" s="164"/>
    </row>
    <row r="259" spans="1:13">
      <c r="A259" s="440">
        <v>3864</v>
      </c>
      <c r="B259" s="496" t="s">
        <v>425</v>
      </c>
      <c r="C259" s="441" t="s">
        <v>225</v>
      </c>
      <c r="D259" s="441" t="s">
        <v>226</v>
      </c>
      <c r="E259" s="442">
        <v>172363993</v>
      </c>
      <c r="F259" s="549">
        <v>218425533.59999999</v>
      </c>
      <c r="G259" s="442">
        <v>963374466</v>
      </c>
      <c r="H259" s="442">
        <v>650670236</v>
      </c>
      <c r="I259" s="442">
        <v>545666585</v>
      </c>
    </row>
    <row r="260" spans="1:13">
      <c r="A260" s="39" t="s">
        <v>172</v>
      </c>
      <c r="B260" s="802" t="s">
        <v>173</v>
      </c>
      <c r="C260" s="41" t="s">
        <v>225</v>
      </c>
      <c r="D260" s="266"/>
      <c r="E260" s="266">
        <f>E262+E261</f>
        <v>49942312</v>
      </c>
      <c r="F260" s="545">
        <f>F262+F261</f>
        <v>13705491.25</v>
      </c>
      <c r="G260" s="266">
        <f t="shared" ref="G260:H260" si="106">G262+G261</f>
        <v>500000</v>
      </c>
      <c r="H260" s="266">
        <f t="shared" si="106"/>
        <v>0</v>
      </c>
      <c r="I260" s="266">
        <f t="shared" ref="I260" si="107">I262+I261</f>
        <v>0</v>
      </c>
    </row>
    <row r="261" spans="1:13">
      <c r="A261" s="428">
        <v>4212</v>
      </c>
      <c r="B261" s="264" t="s">
        <v>356</v>
      </c>
      <c r="C261" s="407"/>
      <c r="D261" s="448">
        <v>11</v>
      </c>
      <c r="E261" s="447">
        <v>3500000</v>
      </c>
      <c r="F261" s="561">
        <v>0</v>
      </c>
      <c r="G261" s="447">
        <v>500000</v>
      </c>
      <c r="H261" s="480">
        <v>0</v>
      </c>
      <c r="I261" s="480">
        <v>0</v>
      </c>
    </row>
    <row r="262" spans="1:13">
      <c r="A262" s="262">
        <v>4212</v>
      </c>
      <c r="B262" s="265" t="s">
        <v>356</v>
      </c>
      <c r="C262" s="153" t="s">
        <v>225</v>
      </c>
      <c r="D262" s="263" t="s">
        <v>226</v>
      </c>
      <c r="E262" s="149">
        <v>46442312</v>
      </c>
      <c r="F262" s="549">
        <v>13705491.25</v>
      </c>
      <c r="G262" s="149">
        <v>0</v>
      </c>
      <c r="H262" s="296">
        <v>0</v>
      </c>
      <c r="I262" s="296">
        <v>0</v>
      </c>
    </row>
    <row r="263" spans="1:13">
      <c r="A263" s="39" t="s">
        <v>88</v>
      </c>
      <c r="B263" s="40" t="s">
        <v>89</v>
      </c>
      <c r="C263" s="41" t="s">
        <v>225</v>
      </c>
      <c r="D263" s="41"/>
      <c r="E263" s="42">
        <f>E264+E265+E266+E267</f>
        <v>69357731</v>
      </c>
      <c r="F263" s="540">
        <f>F264+F265+F266+F267</f>
        <v>44827.5</v>
      </c>
      <c r="G263" s="42">
        <f t="shared" ref="G263:H263" si="108">G264+G265+G266+G267</f>
        <v>22881728</v>
      </c>
      <c r="H263" s="42">
        <f t="shared" si="108"/>
        <v>4075000</v>
      </c>
      <c r="I263" s="42">
        <f t="shared" ref="I263" si="109">I264+I265+I266+I267</f>
        <v>325000</v>
      </c>
    </row>
    <row r="264" spans="1:13">
      <c r="A264" s="56" t="s">
        <v>90</v>
      </c>
      <c r="B264" s="86" t="s">
        <v>91</v>
      </c>
      <c r="C264" s="151" t="s">
        <v>225</v>
      </c>
      <c r="D264" s="151" t="s">
        <v>82</v>
      </c>
      <c r="E264" s="58">
        <v>112500</v>
      </c>
      <c r="F264" s="546">
        <v>6724.13</v>
      </c>
      <c r="G264" s="58">
        <v>48750</v>
      </c>
      <c r="H264" s="58">
        <v>48750</v>
      </c>
      <c r="I264" s="58">
        <v>48750</v>
      </c>
    </row>
    <row r="265" spans="1:13">
      <c r="A265" s="59" t="s">
        <v>90</v>
      </c>
      <c r="B265" s="152" t="s">
        <v>91</v>
      </c>
      <c r="C265" s="153" t="s">
        <v>225</v>
      </c>
      <c r="D265" s="153" t="s">
        <v>226</v>
      </c>
      <c r="E265" s="57">
        <v>69225231</v>
      </c>
      <c r="F265" s="549">
        <v>38103.370000000003</v>
      </c>
      <c r="G265" s="57">
        <v>22832978</v>
      </c>
      <c r="H265" s="291">
        <v>4026250</v>
      </c>
      <c r="I265" s="291">
        <v>276250</v>
      </c>
    </row>
    <row r="266" spans="1:13">
      <c r="A266" s="56">
        <v>4222</v>
      </c>
      <c r="B266" s="86" t="s">
        <v>93</v>
      </c>
      <c r="C266" s="151" t="s">
        <v>225</v>
      </c>
      <c r="D266" s="151" t="s">
        <v>82</v>
      </c>
      <c r="E266" s="58">
        <v>3000</v>
      </c>
      <c r="F266" s="546">
        <v>0</v>
      </c>
      <c r="G266" s="58">
        <v>0</v>
      </c>
      <c r="H266" s="58">
        <v>0</v>
      </c>
      <c r="I266" s="58">
        <v>0</v>
      </c>
    </row>
    <row r="267" spans="1:13">
      <c r="A267" s="59">
        <v>4222</v>
      </c>
      <c r="B267" s="152" t="s">
        <v>93</v>
      </c>
      <c r="C267" s="153" t="s">
        <v>225</v>
      </c>
      <c r="D267" s="153" t="s">
        <v>226</v>
      </c>
      <c r="E267" s="57">
        <v>17000</v>
      </c>
      <c r="F267" s="549">
        <v>0</v>
      </c>
      <c r="G267" s="57">
        <v>0</v>
      </c>
      <c r="H267" s="57">
        <v>0</v>
      </c>
      <c r="I267" s="57">
        <v>0</v>
      </c>
    </row>
    <row r="268" spans="1:13">
      <c r="A268" s="319" t="s">
        <v>320</v>
      </c>
      <c r="B268" s="320" t="s">
        <v>321</v>
      </c>
      <c r="C268" s="516" t="s">
        <v>225</v>
      </c>
      <c r="D268" s="516"/>
      <c r="E268" s="517">
        <f>E269+E270</f>
        <v>418000000</v>
      </c>
      <c r="F268" s="545">
        <f>F269+F270</f>
        <v>414131795</v>
      </c>
      <c r="G268" s="517">
        <f t="shared" ref="G268:H268" si="110">G269+G270</f>
        <v>414131765</v>
      </c>
      <c r="H268" s="517">
        <f t="shared" si="110"/>
        <v>0</v>
      </c>
      <c r="I268" s="517">
        <f t="shared" ref="I268" si="111">I269+I270</f>
        <v>0</v>
      </c>
    </row>
    <row r="269" spans="1:13">
      <c r="A269" s="776">
        <v>5163</v>
      </c>
      <c r="B269" s="777" t="s">
        <v>322</v>
      </c>
      <c r="C269" s="441" t="s">
        <v>225</v>
      </c>
      <c r="D269" s="441" t="s">
        <v>226</v>
      </c>
      <c r="E269" s="778">
        <v>378000000</v>
      </c>
      <c r="F269" s="779">
        <v>374499382.22000003</v>
      </c>
      <c r="G269" s="778">
        <v>374499375</v>
      </c>
      <c r="H269" s="778">
        <v>0</v>
      </c>
      <c r="I269" s="778">
        <v>0</v>
      </c>
    </row>
    <row r="270" spans="1:13">
      <c r="A270" s="776">
        <v>5164</v>
      </c>
      <c r="B270" s="777" t="s">
        <v>323</v>
      </c>
      <c r="C270" s="441" t="s">
        <v>225</v>
      </c>
      <c r="D270" s="441" t="s">
        <v>226</v>
      </c>
      <c r="E270" s="778">
        <v>40000000</v>
      </c>
      <c r="F270" s="779">
        <v>39632412.780000001</v>
      </c>
      <c r="G270" s="778">
        <v>39632390</v>
      </c>
      <c r="H270" s="778">
        <v>0</v>
      </c>
      <c r="I270" s="778">
        <v>0</v>
      </c>
    </row>
    <row r="271" spans="1:13">
      <c r="A271" s="356" t="s">
        <v>384</v>
      </c>
      <c r="B271" s="167" t="s">
        <v>313</v>
      </c>
      <c r="C271" s="168" t="s">
        <v>224</v>
      </c>
      <c r="D271" s="169"/>
      <c r="E271" s="169">
        <f>E272+E276+E279+E290+E293</f>
        <v>429000</v>
      </c>
      <c r="F271" s="169">
        <f>F272+F276+F279+F290+F293</f>
        <v>142580.61000000002</v>
      </c>
      <c r="G271" s="169">
        <f>G272+G276+G279+G290+G293</f>
        <v>311000</v>
      </c>
      <c r="H271" s="169">
        <f t="shared" ref="H271:I271" si="112">H272+H276+H279+H290+H293</f>
        <v>311000</v>
      </c>
      <c r="I271" s="169">
        <f t="shared" si="112"/>
        <v>311000</v>
      </c>
    </row>
    <row r="272" spans="1:13">
      <c r="A272" s="170" t="s">
        <v>16</v>
      </c>
      <c r="B272" s="171" t="s">
        <v>17</v>
      </c>
      <c r="C272" s="180" t="s">
        <v>224</v>
      </c>
      <c r="D272" s="128"/>
      <c r="E272" s="128">
        <f>E273+E274+E275</f>
        <v>115000</v>
      </c>
      <c r="F272" s="128">
        <f t="shared" ref="F272:I272" si="113">F273+F274+F275</f>
        <v>38665.22</v>
      </c>
      <c r="G272" s="128">
        <f>G273+G274+G275</f>
        <v>82500</v>
      </c>
      <c r="H272" s="128">
        <f t="shared" si="113"/>
        <v>82500</v>
      </c>
      <c r="I272" s="128">
        <f t="shared" si="113"/>
        <v>82500</v>
      </c>
    </row>
    <row r="273" spans="1:9">
      <c r="A273" s="172" t="s">
        <v>18</v>
      </c>
      <c r="B273" s="173" t="s">
        <v>19</v>
      </c>
      <c r="C273" s="189" t="s">
        <v>224</v>
      </c>
      <c r="D273" s="174" t="s">
        <v>82</v>
      </c>
      <c r="E273" s="129">
        <v>15000</v>
      </c>
      <c r="F273" s="541">
        <v>1933.26</v>
      </c>
      <c r="G273" s="129">
        <v>12500</v>
      </c>
      <c r="H273" s="185">
        <v>12500</v>
      </c>
      <c r="I273" s="185">
        <v>12500</v>
      </c>
    </row>
    <row r="274" spans="1:9">
      <c r="A274" s="175" t="s">
        <v>18</v>
      </c>
      <c r="B274" s="176" t="s">
        <v>19</v>
      </c>
      <c r="C274" s="607" t="s">
        <v>224</v>
      </c>
      <c r="D274" s="177" t="s">
        <v>227</v>
      </c>
      <c r="E274" s="130">
        <v>100000</v>
      </c>
      <c r="F274" s="543">
        <v>36731.96</v>
      </c>
      <c r="G274" s="130">
        <v>0</v>
      </c>
      <c r="H274" s="299">
        <v>0</v>
      </c>
      <c r="I274" s="299">
        <v>0</v>
      </c>
    </row>
    <row r="275" spans="1:9">
      <c r="A275" s="598" t="s">
        <v>18</v>
      </c>
      <c r="B275" s="599" t="s">
        <v>19</v>
      </c>
      <c r="C275" s="591" t="s">
        <v>224</v>
      </c>
      <c r="D275" s="177" t="s">
        <v>226</v>
      </c>
      <c r="E275" s="595">
        <v>0</v>
      </c>
      <c r="F275" s="596">
        <v>0</v>
      </c>
      <c r="G275" s="595">
        <v>70000</v>
      </c>
      <c r="H275" s="291">
        <v>70000</v>
      </c>
      <c r="I275" s="291">
        <v>70000</v>
      </c>
    </row>
    <row r="276" spans="1:9">
      <c r="A276" s="606">
        <v>-322</v>
      </c>
      <c r="B276" s="40" t="s">
        <v>25</v>
      </c>
      <c r="C276" s="41" t="s">
        <v>224</v>
      </c>
      <c r="D276" s="160"/>
      <c r="E276" s="161">
        <f t="shared" ref="E276:F276" si="114">E277+E278</f>
        <v>0</v>
      </c>
      <c r="F276" s="161">
        <f t="shared" si="114"/>
        <v>0</v>
      </c>
      <c r="G276" s="161">
        <f>G277+G278</f>
        <v>9000</v>
      </c>
      <c r="H276" s="161">
        <f t="shared" ref="H276:I276" si="115">H277+H278</f>
        <v>9000</v>
      </c>
      <c r="I276" s="161">
        <f t="shared" si="115"/>
        <v>9000</v>
      </c>
    </row>
    <row r="277" spans="1:9">
      <c r="A277" s="601" t="s">
        <v>26</v>
      </c>
      <c r="B277" s="602" t="s">
        <v>27</v>
      </c>
      <c r="C277" s="43" t="s">
        <v>224</v>
      </c>
      <c r="D277" s="603" t="s">
        <v>82</v>
      </c>
      <c r="E277" s="604">
        <v>0</v>
      </c>
      <c r="F277" s="605">
        <v>0</v>
      </c>
      <c r="G277" s="604">
        <v>1500</v>
      </c>
      <c r="H277" s="290">
        <v>1500</v>
      </c>
      <c r="I277" s="290">
        <v>1500</v>
      </c>
    </row>
    <row r="278" spans="1:9">
      <c r="A278" s="598" t="s">
        <v>26</v>
      </c>
      <c r="B278" s="599" t="s">
        <v>27</v>
      </c>
      <c r="C278" s="591" t="s">
        <v>224</v>
      </c>
      <c r="D278" s="177" t="s">
        <v>226</v>
      </c>
      <c r="E278" s="595">
        <v>0</v>
      </c>
      <c r="F278" s="596">
        <v>0</v>
      </c>
      <c r="G278" s="595">
        <v>7500</v>
      </c>
      <c r="H278" s="291">
        <v>7500</v>
      </c>
      <c r="I278" s="291">
        <v>7500</v>
      </c>
    </row>
    <row r="279" spans="1:9">
      <c r="A279" s="170" t="s">
        <v>34</v>
      </c>
      <c r="B279" s="171" t="s">
        <v>35</v>
      </c>
      <c r="C279" s="180" t="s">
        <v>224</v>
      </c>
      <c r="D279" s="128"/>
      <c r="E279" s="128">
        <f>E280+E281+E282+E283+E284++E285+E286+E287+E288+E289</f>
        <v>167000</v>
      </c>
      <c r="F279" s="128">
        <f t="shared" ref="F279:I279" si="116">F280+F281+F282+F283+F284++F285+F286+F287+F288+F289</f>
        <v>49069.04</v>
      </c>
      <c r="G279" s="128">
        <f t="shared" si="116"/>
        <v>154500</v>
      </c>
      <c r="H279" s="128">
        <f t="shared" si="116"/>
        <v>154500</v>
      </c>
      <c r="I279" s="128">
        <f t="shared" si="116"/>
        <v>154500</v>
      </c>
    </row>
    <row r="280" spans="1:9">
      <c r="A280" s="601">
        <v>3233</v>
      </c>
      <c r="B280" s="602" t="s">
        <v>41</v>
      </c>
      <c r="C280" s="43" t="s">
        <v>224</v>
      </c>
      <c r="D280" s="603" t="s">
        <v>82</v>
      </c>
      <c r="E280" s="604">
        <v>0</v>
      </c>
      <c r="F280" s="605">
        <v>0</v>
      </c>
      <c r="G280" s="604">
        <v>2000</v>
      </c>
      <c r="H280" s="290">
        <v>2000</v>
      </c>
      <c r="I280" s="290">
        <v>2000</v>
      </c>
    </row>
    <row r="281" spans="1:9">
      <c r="A281" s="598">
        <v>3233</v>
      </c>
      <c r="B281" s="599" t="s">
        <v>41</v>
      </c>
      <c r="C281" s="591" t="s">
        <v>224</v>
      </c>
      <c r="D281" s="177" t="s">
        <v>226</v>
      </c>
      <c r="E281" s="595">
        <v>0</v>
      </c>
      <c r="F281" s="596">
        <v>0</v>
      </c>
      <c r="G281" s="595">
        <v>12000</v>
      </c>
      <c r="H281" s="291">
        <v>12000</v>
      </c>
      <c r="I281" s="291">
        <v>12000</v>
      </c>
    </row>
    <row r="282" spans="1:9">
      <c r="A282" s="601">
        <v>3235</v>
      </c>
      <c r="B282" s="602" t="s">
        <v>45</v>
      </c>
      <c r="C282" s="43" t="s">
        <v>224</v>
      </c>
      <c r="D282" s="603" t="s">
        <v>82</v>
      </c>
      <c r="E282" s="604">
        <v>0</v>
      </c>
      <c r="F282" s="605">
        <v>529.6</v>
      </c>
      <c r="G282" s="604">
        <v>10000</v>
      </c>
      <c r="H282" s="290">
        <v>10000</v>
      </c>
      <c r="I282" s="290">
        <v>10000</v>
      </c>
    </row>
    <row r="283" spans="1:9">
      <c r="A283" s="598">
        <v>3235</v>
      </c>
      <c r="B283" s="599" t="s">
        <v>45</v>
      </c>
      <c r="C283" s="591" t="s">
        <v>224</v>
      </c>
      <c r="D283" s="600" t="s">
        <v>227</v>
      </c>
      <c r="E283" s="595">
        <v>0</v>
      </c>
      <c r="F283" s="596">
        <v>10062.4</v>
      </c>
      <c r="G283" s="595">
        <v>0</v>
      </c>
      <c r="H283" s="291">
        <v>0</v>
      </c>
      <c r="I283" s="291">
        <v>0</v>
      </c>
    </row>
    <row r="284" spans="1:9">
      <c r="A284" s="598">
        <v>3235</v>
      </c>
      <c r="B284" s="599" t="s">
        <v>45</v>
      </c>
      <c r="C284" s="591" t="s">
        <v>224</v>
      </c>
      <c r="D284" s="177" t="s">
        <v>226</v>
      </c>
      <c r="E284" s="595">
        <v>0</v>
      </c>
      <c r="F284" s="596">
        <v>0</v>
      </c>
      <c r="G284" s="595">
        <v>60000</v>
      </c>
      <c r="H284" s="291">
        <v>60000</v>
      </c>
      <c r="I284" s="291">
        <v>60000</v>
      </c>
    </row>
    <row r="285" spans="1:9">
      <c r="A285" s="172">
        <v>3237</v>
      </c>
      <c r="B285" s="173" t="s">
        <v>49</v>
      </c>
      <c r="C285" s="189" t="s">
        <v>224</v>
      </c>
      <c r="D285" s="174" t="s">
        <v>82</v>
      </c>
      <c r="E285" s="129">
        <v>14500</v>
      </c>
      <c r="F285" s="541">
        <v>742.6</v>
      </c>
      <c r="G285" s="129">
        <v>10500</v>
      </c>
      <c r="H285" s="185">
        <v>10500</v>
      </c>
      <c r="I285" s="185">
        <v>10500</v>
      </c>
    </row>
    <row r="286" spans="1:9">
      <c r="A286" s="175">
        <v>3237</v>
      </c>
      <c r="B286" s="176" t="s">
        <v>49</v>
      </c>
      <c r="C286" s="607" t="s">
        <v>224</v>
      </c>
      <c r="D286" s="177" t="s">
        <v>227</v>
      </c>
      <c r="E286" s="130">
        <v>95000</v>
      </c>
      <c r="F286" s="543">
        <v>14109.44</v>
      </c>
      <c r="G286" s="130">
        <v>0</v>
      </c>
      <c r="H286" s="299">
        <v>0</v>
      </c>
      <c r="I286" s="299">
        <v>0</v>
      </c>
    </row>
    <row r="287" spans="1:9">
      <c r="A287" s="598">
        <v>3237</v>
      </c>
      <c r="B287" s="599" t="s">
        <v>49</v>
      </c>
      <c r="C287" s="591" t="s">
        <v>224</v>
      </c>
      <c r="D287" s="177" t="s">
        <v>226</v>
      </c>
      <c r="E287" s="595">
        <v>0</v>
      </c>
      <c r="F287" s="596">
        <v>0</v>
      </c>
      <c r="G287" s="595">
        <v>60000</v>
      </c>
      <c r="H287" s="291">
        <v>60000</v>
      </c>
      <c r="I287" s="291">
        <v>60000</v>
      </c>
    </row>
    <row r="288" spans="1:9" hidden="1">
      <c r="A288" s="172">
        <v>3239</v>
      </c>
      <c r="B288" s="173" t="s">
        <v>53</v>
      </c>
      <c r="C288" s="189" t="s">
        <v>224</v>
      </c>
      <c r="D288" s="174" t="s">
        <v>82</v>
      </c>
      <c r="E288" s="129">
        <v>7500</v>
      </c>
      <c r="F288" s="541">
        <v>1181.25</v>
      </c>
      <c r="G288" s="129">
        <v>0</v>
      </c>
      <c r="H288" s="129">
        <v>0</v>
      </c>
      <c r="I288" s="129">
        <v>0</v>
      </c>
    </row>
    <row r="289" spans="1:9" hidden="1">
      <c r="A289" s="175">
        <v>3239</v>
      </c>
      <c r="B289" s="176" t="s">
        <v>53</v>
      </c>
      <c r="C289" s="607" t="s">
        <v>224</v>
      </c>
      <c r="D289" s="177" t="s">
        <v>227</v>
      </c>
      <c r="E289" s="130">
        <v>50000</v>
      </c>
      <c r="F289" s="543">
        <v>22443.75</v>
      </c>
      <c r="G289" s="130">
        <v>0</v>
      </c>
      <c r="H289" s="130">
        <v>0</v>
      </c>
      <c r="I289" s="130">
        <v>0</v>
      </c>
    </row>
    <row r="290" spans="1:9" hidden="1">
      <c r="A290" s="170" t="s">
        <v>54</v>
      </c>
      <c r="B290" s="171" t="s">
        <v>55</v>
      </c>
      <c r="C290" s="180" t="s">
        <v>224</v>
      </c>
      <c r="D290" s="128"/>
      <c r="E290" s="128">
        <f>E291+E292</f>
        <v>55000</v>
      </c>
      <c r="F290" s="128">
        <f t="shared" ref="F290:I290" si="117">F291+F292</f>
        <v>28908</v>
      </c>
      <c r="G290" s="128">
        <f t="shared" si="117"/>
        <v>0</v>
      </c>
      <c r="H290" s="128">
        <f t="shared" si="117"/>
        <v>0</v>
      </c>
      <c r="I290" s="128">
        <f t="shared" si="117"/>
        <v>0</v>
      </c>
    </row>
    <row r="291" spans="1:9" hidden="1">
      <c r="A291" s="172">
        <v>3241</v>
      </c>
      <c r="B291" s="173" t="s">
        <v>55</v>
      </c>
      <c r="C291" s="189" t="s">
        <v>224</v>
      </c>
      <c r="D291" s="174" t="s">
        <v>82</v>
      </c>
      <c r="E291" s="129">
        <v>10000</v>
      </c>
      <c r="F291" s="541">
        <v>1445.43</v>
      </c>
      <c r="G291" s="129">
        <v>0</v>
      </c>
      <c r="H291" s="129">
        <v>0</v>
      </c>
      <c r="I291" s="129">
        <v>0</v>
      </c>
    </row>
    <row r="292" spans="1:9" hidden="1">
      <c r="A292" s="175">
        <v>3241</v>
      </c>
      <c r="B292" s="176" t="s">
        <v>55</v>
      </c>
      <c r="C292" s="607" t="s">
        <v>224</v>
      </c>
      <c r="D292" s="177" t="s">
        <v>227</v>
      </c>
      <c r="E292" s="130">
        <v>45000</v>
      </c>
      <c r="F292" s="543">
        <v>27462.57</v>
      </c>
      <c r="G292" s="130">
        <v>0</v>
      </c>
      <c r="H292" s="130">
        <v>0</v>
      </c>
      <c r="I292" s="130">
        <v>0</v>
      </c>
    </row>
    <row r="293" spans="1:9">
      <c r="A293" s="170" t="s">
        <v>57</v>
      </c>
      <c r="B293" s="171" t="s">
        <v>58</v>
      </c>
      <c r="C293" s="180" t="s">
        <v>224</v>
      </c>
      <c r="D293" s="128"/>
      <c r="E293" s="128">
        <f>E294+E295+E296</f>
        <v>92000</v>
      </c>
      <c r="F293" s="128">
        <f t="shared" ref="F293:I293" si="118">F294+F295+F296</f>
        <v>25938.35</v>
      </c>
      <c r="G293" s="128">
        <f t="shared" si="118"/>
        <v>65000</v>
      </c>
      <c r="H293" s="128">
        <f t="shared" si="118"/>
        <v>65000</v>
      </c>
      <c r="I293" s="128">
        <f t="shared" si="118"/>
        <v>65000</v>
      </c>
    </row>
    <row r="294" spans="1:9">
      <c r="A294" s="172">
        <v>3293</v>
      </c>
      <c r="B294" s="173" t="s">
        <v>64</v>
      </c>
      <c r="C294" s="189" t="s">
        <v>224</v>
      </c>
      <c r="D294" s="174" t="s">
        <v>82</v>
      </c>
      <c r="E294" s="129">
        <v>12000</v>
      </c>
      <c r="F294" s="541">
        <v>1296.92</v>
      </c>
      <c r="G294" s="129">
        <v>10000</v>
      </c>
      <c r="H294" s="185">
        <v>10000</v>
      </c>
      <c r="I294" s="185">
        <v>10000</v>
      </c>
    </row>
    <row r="295" spans="1:9">
      <c r="A295" s="598">
        <v>3293</v>
      </c>
      <c r="B295" s="599" t="s">
        <v>64</v>
      </c>
      <c r="C295" s="591" t="s">
        <v>224</v>
      </c>
      <c r="D295" s="600" t="s">
        <v>227</v>
      </c>
      <c r="E295" s="595">
        <v>80000</v>
      </c>
      <c r="F295" s="596">
        <v>24641.43</v>
      </c>
      <c r="G295" s="595">
        <v>0</v>
      </c>
      <c r="H295" s="291">
        <v>0</v>
      </c>
      <c r="I295" s="291">
        <v>0</v>
      </c>
    </row>
    <row r="296" spans="1:9">
      <c r="A296" s="175">
        <v>3293</v>
      </c>
      <c r="B296" s="176" t="s">
        <v>64</v>
      </c>
      <c r="C296" s="607" t="s">
        <v>224</v>
      </c>
      <c r="D296" s="177" t="s">
        <v>226</v>
      </c>
      <c r="E296" s="130">
        <v>0</v>
      </c>
      <c r="F296" s="543">
        <v>0</v>
      </c>
      <c r="G296" s="130">
        <v>55000</v>
      </c>
      <c r="H296" s="299">
        <v>55000</v>
      </c>
      <c r="I296" s="299">
        <v>55000</v>
      </c>
    </row>
    <row r="297" spans="1:9">
      <c r="A297" s="569" t="s">
        <v>443</v>
      </c>
      <c r="B297" s="570" t="s">
        <v>444</v>
      </c>
      <c r="C297" s="571" t="s">
        <v>225</v>
      </c>
      <c r="D297" s="575"/>
      <c r="E297" s="575">
        <f>E298+E301+E306</f>
        <v>0</v>
      </c>
      <c r="F297" s="575">
        <f t="shared" ref="F297" si="119">F298+F301+F306</f>
        <v>0</v>
      </c>
      <c r="G297" s="575">
        <f>G298+G301+G306</f>
        <v>200000</v>
      </c>
      <c r="H297" s="575">
        <f t="shared" ref="H297" si="120">H298+H301+H306</f>
        <v>200000</v>
      </c>
      <c r="I297" s="575">
        <f t="shared" ref="I297" si="121">I298+I301+I306</f>
        <v>200000</v>
      </c>
    </row>
    <row r="298" spans="1:9">
      <c r="A298" s="39" t="s">
        <v>1</v>
      </c>
      <c r="B298" s="40" t="s">
        <v>2</v>
      </c>
      <c r="C298" s="407" t="s">
        <v>225</v>
      </c>
      <c r="D298" s="576"/>
      <c r="E298" s="577">
        <f>SUM(E299:E300)</f>
        <v>0</v>
      </c>
      <c r="F298" s="577">
        <f t="shared" ref="F298:I298" si="122">SUM(F299:F300)</f>
        <v>0</v>
      </c>
      <c r="G298" s="577">
        <f t="shared" si="122"/>
        <v>127000</v>
      </c>
      <c r="H298" s="577">
        <f t="shared" si="122"/>
        <v>127000</v>
      </c>
      <c r="I298" s="577">
        <f t="shared" si="122"/>
        <v>127000</v>
      </c>
    </row>
    <row r="299" spans="1:9">
      <c r="A299" s="56" t="s">
        <v>3</v>
      </c>
      <c r="B299" s="86" t="s">
        <v>4</v>
      </c>
      <c r="C299" s="413" t="s">
        <v>225</v>
      </c>
      <c r="D299" s="576">
        <v>12</v>
      </c>
      <c r="E299" s="775">
        <v>0</v>
      </c>
      <c r="F299" s="775">
        <v>0</v>
      </c>
      <c r="G299" s="58">
        <v>21000</v>
      </c>
      <c r="H299" s="58">
        <v>21000</v>
      </c>
      <c r="I299" s="58">
        <v>21000</v>
      </c>
    </row>
    <row r="300" spans="1:9">
      <c r="A300" s="59" t="s">
        <v>3</v>
      </c>
      <c r="B300" s="152" t="s">
        <v>4</v>
      </c>
      <c r="C300" s="578" t="s">
        <v>225</v>
      </c>
      <c r="D300" s="578">
        <v>563</v>
      </c>
      <c r="E300" s="130">
        <v>0</v>
      </c>
      <c r="F300" s="130">
        <v>0</v>
      </c>
      <c r="G300" s="130">
        <v>106000</v>
      </c>
      <c r="H300" s="130">
        <v>106000</v>
      </c>
      <c r="I300" s="130">
        <v>106000</v>
      </c>
    </row>
    <row r="301" spans="1:9">
      <c r="A301" s="39" t="s">
        <v>10</v>
      </c>
      <c r="B301" s="40" t="s">
        <v>11</v>
      </c>
      <c r="C301" s="407" t="s">
        <v>225</v>
      </c>
      <c r="D301" s="576"/>
      <c r="E301" s="577">
        <f>SUM(E302:E305)</f>
        <v>0</v>
      </c>
      <c r="F301" s="577">
        <f t="shared" ref="F301" si="123">SUM(F302:F305)</f>
        <v>0</v>
      </c>
      <c r="G301" s="577">
        <f t="shared" ref="G301" si="124">SUM(G302:G305)</f>
        <v>23000</v>
      </c>
      <c r="H301" s="577">
        <f t="shared" ref="H301" si="125">SUM(H302:H305)</f>
        <v>23000</v>
      </c>
      <c r="I301" s="577">
        <f t="shared" ref="I301" si="126">SUM(I302:I305)</f>
        <v>23000</v>
      </c>
    </row>
    <row r="302" spans="1:9">
      <c r="A302" s="56" t="s">
        <v>12</v>
      </c>
      <c r="B302" s="86" t="s">
        <v>13</v>
      </c>
      <c r="C302" s="413" t="s">
        <v>225</v>
      </c>
      <c r="D302" s="576">
        <v>12</v>
      </c>
      <c r="E302" s="775">
        <v>0</v>
      </c>
      <c r="F302" s="775"/>
      <c r="G302" s="775">
        <v>3000</v>
      </c>
      <c r="H302" s="775">
        <v>3000</v>
      </c>
      <c r="I302" s="775">
        <v>3000</v>
      </c>
    </row>
    <row r="303" spans="1:9">
      <c r="A303" s="59" t="s">
        <v>12</v>
      </c>
      <c r="B303" s="152" t="s">
        <v>13</v>
      </c>
      <c r="C303" s="578" t="s">
        <v>225</v>
      </c>
      <c r="D303" s="578">
        <v>563</v>
      </c>
      <c r="E303" s="130">
        <v>0</v>
      </c>
      <c r="F303" s="130"/>
      <c r="G303" s="130">
        <v>17000</v>
      </c>
      <c r="H303" s="130">
        <v>17000</v>
      </c>
      <c r="I303" s="130">
        <v>17000</v>
      </c>
    </row>
    <row r="304" spans="1:9">
      <c r="A304" s="56" t="s">
        <v>14</v>
      </c>
      <c r="B304" s="86" t="s">
        <v>15</v>
      </c>
      <c r="C304" s="413" t="s">
        <v>225</v>
      </c>
      <c r="D304" s="576">
        <v>12</v>
      </c>
      <c r="E304" s="775">
        <v>0</v>
      </c>
      <c r="F304" s="775"/>
      <c r="G304" s="775">
        <v>1000</v>
      </c>
      <c r="H304" s="775">
        <v>1000</v>
      </c>
      <c r="I304" s="775">
        <v>1000</v>
      </c>
    </row>
    <row r="305" spans="1:9">
      <c r="A305" s="59" t="s">
        <v>14</v>
      </c>
      <c r="B305" s="152" t="s">
        <v>15</v>
      </c>
      <c r="C305" s="578" t="s">
        <v>225</v>
      </c>
      <c r="D305" s="578">
        <v>563</v>
      </c>
      <c r="E305" s="130">
        <v>0</v>
      </c>
      <c r="F305" s="130"/>
      <c r="G305" s="130">
        <v>2000</v>
      </c>
      <c r="H305" s="130">
        <v>2000</v>
      </c>
      <c r="I305" s="130">
        <v>2000</v>
      </c>
    </row>
    <row r="306" spans="1:9">
      <c r="A306" s="39" t="s">
        <v>16</v>
      </c>
      <c r="B306" s="40" t="s">
        <v>17</v>
      </c>
      <c r="C306" s="407" t="s">
        <v>225</v>
      </c>
      <c r="D306" s="806"/>
      <c r="E306" s="577">
        <f>E307+E308</f>
        <v>0</v>
      </c>
      <c r="F306" s="577">
        <f t="shared" ref="F306" si="127">F307+F308</f>
        <v>0</v>
      </c>
      <c r="G306" s="577">
        <f t="shared" ref="G306" si="128">G307+G308</f>
        <v>50000</v>
      </c>
      <c r="H306" s="577">
        <f t="shared" ref="H306" si="129">H307+H308</f>
        <v>50000</v>
      </c>
      <c r="I306" s="577">
        <f t="shared" ref="I306" si="130">I307+I308</f>
        <v>50000</v>
      </c>
    </row>
    <row r="307" spans="1:9">
      <c r="A307" s="56" t="s">
        <v>18</v>
      </c>
      <c r="B307" s="86" t="s">
        <v>19</v>
      </c>
      <c r="C307" s="805" t="s">
        <v>225</v>
      </c>
      <c r="D307" s="805" t="s">
        <v>82</v>
      </c>
      <c r="E307" s="58" t="s">
        <v>472</v>
      </c>
      <c r="F307" s="58">
        <v>0</v>
      </c>
      <c r="G307" s="58">
        <v>7500</v>
      </c>
      <c r="H307" s="58">
        <v>7500</v>
      </c>
      <c r="I307" s="58">
        <v>7500</v>
      </c>
    </row>
    <row r="308" spans="1:9">
      <c r="A308" s="59" t="s">
        <v>18</v>
      </c>
      <c r="B308" s="152" t="s">
        <v>19</v>
      </c>
      <c r="C308" s="578" t="s">
        <v>225</v>
      </c>
      <c r="D308" s="578">
        <v>563</v>
      </c>
      <c r="E308" s="130">
        <v>0</v>
      </c>
      <c r="F308" s="130">
        <v>0</v>
      </c>
      <c r="G308" s="130">
        <v>42500</v>
      </c>
      <c r="H308" s="130">
        <v>42500</v>
      </c>
      <c r="I308" s="130">
        <v>42500</v>
      </c>
    </row>
    <row r="309" spans="1:9" hidden="1">
      <c r="A309" s="356" t="s">
        <v>385</v>
      </c>
      <c r="B309" s="167" t="s">
        <v>311</v>
      </c>
      <c r="C309" s="168" t="s">
        <v>225</v>
      </c>
      <c r="D309" s="169"/>
      <c r="E309" s="169">
        <f>E310+E313+E315+E317++E320</f>
        <v>3646155</v>
      </c>
      <c r="F309" s="539">
        <f>F310+F313+F315+F317++F320</f>
        <v>1989430.03</v>
      </c>
      <c r="G309" s="169">
        <f t="shared" ref="G309:H309" si="131">G310+G313+G315+G317++G320</f>
        <v>0</v>
      </c>
      <c r="H309" s="169">
        <f t="shared" si="131"/>
        <v>0</v>
      </c>
      <c r="I309" s="169">
        <f t="shared" ref="I309" si="132">I310+I313+I315+I317++I320</f>
        <v>0</v>
      </c>
    </row>
    <row r="310" spans="1:9" hidden="1">
      <c r="A310" s="170" t="s">
        <v>34</v>
      </c>
      <c r="B310" s="171" t="s">
        <v>35</v>
      </c>
      <c r="C310" s="180" t="s">
        <v>225</v>
      </c>
      <c r="D310" s="128"/>
      <c r="E310" s="128">
        <f>E311+E312</f>
        <v>74600</v>
      </c>
      <c r="F310" s="540">
        <f>F311+F312</f>
        <v>0</v>
      </c>
      <c r="G310" s="128">
        <f t="shared" ref="G310:H310" si="133">G311+G312</f>
        <v>0</v>
      </c>
      <c r="H310" s="128">
        <f t="shared" si="133"/>
        <v>0</v>
      </c>
      <c r="I310" s="128">
        <f t="shared" ref="I310" si="134">I311+I312</f>
        <v>0</v>
      </c>
    </row>
    <row r="311" spans="1:9" hidden="1">
      <c r="A311" s="172">
        <v>3237</v>
      </c>
      <c r="B311" s="173" t="s">
        <v>49</v>
      </c>
      <c r="C311" s="189" t="s">
        <v>225</v>
      </c>
      <c r="D311" s="174" t="s">
        <v>82</v>
      </c>
      <c r="E311" s="129">
        <v>10000</v>
      </c>
      <c r="F311" s="541">
        <v>0</v>
      </c>
      <c r="G311" s="129"/>
      <c r="H311" s="185"/>
      <c r="I311" s="185"/>
    </row>
    <row r="312" spans="1:9" hidden="1">
      <c r="A312" s="175">
        <v>3237</v>
      </c>
      <c r="B312" s="176" t="s">
        <v>49</v>
      </c>
      <c r="C312" s="607" t="s">
        <v>225</v>
      </c>
      <c r="D312" s="177" t="s">
        <v>226</v>
      </c>
      <c r="E312" s="130">
        <v>64600</v>
      </c>
      <c r="F312" s="543">
        <v>0</v>
      </c>
      <c r="G312" s="130"/>
      <c r="H312" s="299"/>
      <c r="I312" s="299"/>
    </row>
    <row r="313" spans="1:9" hidden="1">
      <c r="A313" s="178">
        <v>-352</v>
      </c>
      <c r="B313" s="40" t="s">
        <v>414</v>
      </c>
      <c r="C313" s="179" t="s">
        <v>225</v>
      </c>
      <c r="D313" s="162"/>
      <c r="E313" s="162">
        <f>E314</f>
        <v>10000</v>
      </c>
      <c r="F313" s="547">
        <f>F314</f>
        <v>0</v>
      </c>
      <c r="G313" s="162">
        <f t="shared" ref="G313:I313" si="135">G314</f>
        <v>0</v>
      </c>
      <c r="H313" s="162">
        <f t="shared" si="135"/>
        <v>0</v>
      </c>
      <c r="I313" s="162">
        <f t="shared" si="135"/>
        <v>0</v>
      </c>
    </row>
    <row r="314" spans="1:9" hidden="1">
      <c r="A314" s="172">
        <v>3522</v>
      </c>
      <c r="B314" s="86" t="s">
        <v>413</v>
      </c>
      <c r="C314" s="174" t="s">
        <v>225</v>
      </c>
      <c r="D314" s="174" t="s">
        <v>82</v>
      </c>
      <c r="E314" s="129">
        <v>10000</v>
      </c>
      <c r="F314" s="541">
        <v>0</v>
      </c>
      <c r="G314" s="129"/>
      <c r="H314" s="185"/>
      <c r="I314" s="185"/>
    </row>
    <row r="315" spans="1:9" hidden="1">
      <c r="A315" s="412">
        <v>353</v>
      </c>
      <c r="B315" s="40" t="s">
        <v>413</v>
      </c>
      <c r="C315" s="417" t="s">
        <v>225</v>
      </c>
      <c r="D315" s="424"/>
      <c r="E315" s="408">
        <f>E316</f>
        <v>151809</v>
      </c>
      <c r="F315" s="547">
        <f>F316</f>
        <v>9695.35</v>
      </c>
      <c r="G315" s="408">
        <f t="shared" ref="G315:I315" si="136">G316</f>
        <v>0</v>
      </c>
      <c r="H315" s="408">
        <f t="shared" si="136"/>
        <v>0</v>
      </c>
      <c r="I315" s="408">
        <f t="shared" si="136"/>
        <v>0</v>
      </c>
    </row>
    <row r="316" spans="1:9" hidden="1">
      <c r="A316" s="175">
        <v>3531</v>
      </c>
      <c r="B316" s="498" t="s">
        <v>427</v>
      </c>
      <c r="C316" s="177" t="s">
        <v>225</v>
      </c>
      <c r="D316" s="177" t="s">
        <v>226</v>
      </c>
      <c r="E316" s="130">
        <v>151809</v>
      </c>
      <c r="F316" s="543">
        <v>9695.35</v>
      </c>
      <c r="G316" s="130">
        <v>0</v>
      </c>
      <c r="H316" s="299">
        <v>0</v>
      </c>
      <c r="I316" s="299">
        <v>0</v>
      </c>
    </row>
    <row r="317" spans="1:9" hidden="1">
      <c r="A317" s="170" t="s">
        <v>312</v>
      </c>
      <c r="B317" s="171" t="s">
        <v>301</v>
      </c>
      <c r="C317" s="180" t="s">
        <v>225</v>
      </c>
      <c r="D317" s="128"/>
      <c r="E317" s="128">
        <f>E318+E319</f>
        <v>3169471</v>
      </c>
      <c r="F317" s="540">
        <f>F318+F319</f>
        <v>1979734.68</v>
      </c>
      <c r="G317" s="128">
        <f t="shared" ref="G317:I317" si="137">G318</f>
        <v>0</v>
      </c>
      <c r="H317" s="128">
        <f t="shared" si="137"/>
        <v>0</v>
      </c>
      <c r="I317" s="128">
        <f t="shared" si="137"/>
        <v>0</v>
      </c>
    </row>
    <row r="318" spans="1:9" hidden="1">
      <c r="A318" s="172">
        <v>3862</v>
      </c>
      <c r="B318" s="483" t="s">
        <v>415</v>
      </c>
      <c r="C318" s="174" t="s">
        <v>225</v>
      </c>
      <c r="D318" s="174" t="s">
        <v>82</v>
      </c>
      <c r="E318" s="129">
        <v>10000</v>
      </c>
      <c r="F318" s="541">
        <v>0</v>
      </c>
      <c r="G318" s="129"/>
      <c r="H318" s="185"/>
      <c r="I318" s="185"/>
    </row>
    <row r="319" spans="1:9" hidden="1">
      <c r="A319" s="175">
        <v>3864</v>
      </c>
      <c r="B319" s="499" t="s">
        <v>428</v>
      </c>
      <c r="C319" s="177"/>
      <c r="D319" s="177" t="s">
        <v>226</v>
      </c>
      <c r="E319" s="130">
        <v>3159471</v>
      </c>
      <c r="F319" s="543">
        <v>1979734.68</v>
      </c>
      <c r="G319" s="130"/>
      <c r="H319" s="299"/>
      <c r="I319" s="299"/>
    </row>
    <row r="320" spans="1:9" hidden="1">
      <c r="A320" s="196">
        <v>-426</v>
      </c>
      <c r="B320" s="184" t="s">
        <v>177</v>
      </c>
      <c r="C320" s="186" t="s">
        <v>225</v>
      </c>
      <c r="D320" s="133"/>
      <c r="E320" s="133">
        <f>E321+E322</f>
        <v>240275</v>
      </c>
      <c r="F320" s="562">
        <f>F321+F322</f>
        <v>0</v>
      </c>
      <c r="G320" s="133">
        <f t="shared" ref="G320:H320" si="138">G321+G322</f>
        <v>0</v>
      </c>
      <c r="H320" s="301">
        <f t="shared" si="138"/>
        <v>0</v>
      </c>
      <c r="I320" s="301">
        <f t="shared" ref="I320" si="139">I321+I322</f>
        <v>0</v>
      </c>
    </row>
    <row r="321" spans="1:9" hidden="1">
      <c r="A321" s="172">
        <v>4262</v>
      </c>
      <c r="B321" s="173" t="s">
        <v>274</v>
      </c>
      <c r="C321" s="174" t="s">
        <v>225</v>
      </c>
      <c r="D321" s="174" t="s">
        <v>82</v>
      </c>
      <c r="E321" s="129">
        <v>35000</v>
      </c>
      <c r="F321" s="541">
        <v>0</v>
      </c>
      <c r="G321" s="129"/>
      <c r="H321" s="185"/>
      <c r="I321" s="185"/>
    </row>
    <row r="322" spans="1:9" hidden="1">
      <c r="A322" s="175">
        <v>4262</v>
      </c>
      <c r="B322" s="176" t="s">
        <v>274</v>
      </c>
      <c r="C322" s="177" t="s">
        <v>225</v>
      </c>
      <c r="D322" s="177" t="s">
        <v>226</v>
      </c>
      <c r="E322" s="130">
        <v>205275</v>
      </c>
      <c r="F322" s="543">
        <v>0</v>
      </c>
      <c r="G322" s="130"/>
      <c r="H322" s="299"/>
      <c r="I322" s="299"/>
    </row>
    <row r="323" spans="1:9" ht="14.25" hidden="1" customHeight="1">
      <c r="A323" s="356" t="s">
        <v>383</v>
      </c>
      <c r="B323" s="167" t="s">
        <v>307</v>
      </c>
      <c r="C323" s="168" t="s">
        <v>225</v>
      </c>
      <c r="D323" s="169"/>
      <c r="E323" s="169">
        <f>E324+E326</f>
        <v>932500</v>
      </c>
      <c r="F323" s="539">
        <f>F324+F326</f>
        <v>0</v>
      </c>
      <c r="G323" s="169">
        <f t="shared" ref="G323:I323" si="140">G324+G326</f>
        <v>0</v>
      </c>
      <c r="H323" s="169">
        <f t="shared" si="140"/>
        <v>0</v>
      </c>
      <c r="I323" s="169">
        <f t="shared" si="140"/>
        <v>0</v>
      </c>
    </row>
    <row r="324" spans="1:9" hidden="1">
      <c r="A324" s="39" t="s">
        <v>24</v>
      </c>
      <c r="B324" s="40" t="s">
        <v>25</v>
      </c>
      <c r="C324" s="450" t="s">
        <v>225</v>
      </c>
      <c r="D324" s="467">
        <v>11</v>
      </c>
      <c r="E324" s="451">
        <f>E325</f>
        <v>532500</v>
      </c>
      <c r="F324" s="555">
        <f>F325</f>
        <v>0</v>
      </c>
      <c r="G324" s="451">
        <f t="shared" ref="G324:I324" si="141">G325</f>
        <v>0</v>
      </c>
      <c r="H324" s="451">
        <f t="shared" si="141"/>
        <v>0</v>
      </c>
      <c r="I324" s="451">
        <f t="shared" si="141"/>
        <v>0</v>
      </c>
    </row>
    <row r="325" spans="1:9" hidden="1">
      <c r="A325" s="484" t="s">
        <v>28</v>
      </c>
      <c r="B325" s="485" t="s">
        <v>29</v>
      </c>
      <c r="C325" s="486" t="s">
        <v>225</v>
      </c>
      <c r="D325" s="568">
        <v>11</v>
      </c>
      <c r="E325" s="487">
        <v>532500</v>
      </c>
      <c r="F325" s="563">
        <v>0</v>
      </c>
      <c r="G325" s="487">
        <v>0</v>
      </c>
      <c r="H325" s="487">
        <v>0</v>
      </c>
      <c r="I325" s="487">
        <v>0</v>
      </c>
    </row>
    <row r="326" spans="1:9" hidden="1">
      <c r="A326" s="466" t="s">
        <v>308</v>
      </c>
      <c r="B326" s="406" t="s">
        <v>309</v>
      </c>
      <c r="C326" s="450" t="s">
        <v>225</v>
      </c>
      <c r="D326" s="467">
        <v>11</v>
      </c>
      <c r="E326" s="451">
        <f>E327</f>
        <v>400000</v>
      </c>
      <c r="F326" s="555">
        <f>F327</f>
        <v>0</v>
      </c>
      <c r="G326" s="451">
        <f t="shared" ref="G326:I326" si="142">G327</f>
        <v>0</v>
      </c>
      <c r="H326" s="468">
        <f t="shared" si="142"/>
        <v>0</v>
      </c>
      <c r="I326" s="468">
        <f t="shared" si="142"/>
        <v>0</v>
      </c>
    </row>
    <row r="327" spans="1:9" hidden="1">
      <c r="A327" s="469">
        <v>5121</v>
      </c>
      <c r="B327" s="780" t="s">
        <v>310</v>
      </c>
      <c r="C327" s="470" t="s">
        <v>225</v>
      </c>
      <c r="D327" s="471" t="s">
        <v>0</v>
      </c>
      <c r="E327" s="472">
        <v>400000</v>
      </c>
      <c r="F327" s="564">
        <v>0</v>
      </c>
      <c r="G327" s="472">
        <v>0</v>
      </c>
      <c r="H327" s="472">
        <v>0</v>
      </c>
      <c r="I327" s="472">
        <v>0</v>
      </c>
    </row>
    <row r="328" spans="1:9" ht="23.25" customHeight="1">
      <c r="A328" s="875" t="s">
        <v>355</v>
      </c>
      <c r="B328" s="876"/>
      <c r="C328" s="877"/>
      <c r="D328" s="72"/>
      <c r="E328" s="72">
        <f>E329+E335+E351+E363+E368+E372++E375</f>
        <v>215195000</v>
      </c>
      <c r="F328" s="72">
        <f t="shared" ref="F328:I328" si="143">F329+F335+F351+F363+F368+F372++F375</f>
        <v>32616361.309999999</v>
      </c>
      <c r="G328" s="72">
        <f t="shared" si="143"/>
        <v>123000000</v>
      </c>
      <c r="H328" s="72">
        <f t="shared" si="143"/>
        <v>114471750</v>
      </c>
      <c r="I328" s="72">
        <f t="shared" si="143"/>
        <v>59406000</v>
      </c>
    </row>
    <row r="329" spans="1:9">
      <c r="A329" s="356" t="s">
        <v>377</v>
      </c>
      <c r="B329" s="167" t="s">
        <v>390</v>
      </c>
      <c r="C329" s="168" t="s">
        <v>224</v>
      </c>
      <c r="D329" s="198"/>
      <c r="E329" s="198">
        <f>E330+E333</f>
        <v>700000</v>
      </c>
      <c r="F329" s="539">
        <f>F330+F333</f>
        <v>424525</v>
      </c>
      <c r="G329" s="198">
        <f t="shared" ref="G329:H329" si="144">G330+G333</f>
        <v>980000</v>
      </c>
      <c r="H329" s="198">
        <f t="shared" si="144"/>
        <v>1180000</v>
      </c>
      <c r="I329" s="198">
        <f t="shared" ref="I329" si="145">I330+I333</f>
        <v>1180000</v>
      </c>
    </row>
    <row r="330" spans="1:9">
      <c r="A330" s="170" t="s">
        <v>34</v>
      </c>
      <c r="B330" s="171" t="s">
        <v>35</v>
      </c>
      <c r="C330" s="180" t="s">
        <v>224</v>
      </c>
      <c r="D330" s="354">
        <v>11</v>
      </c>
      <c r="E330" s="161">
        <f>E331+E332</f>
        <v>650000</v>
      </c>
      <c r="F330" s="547">
        <f>F331+F332</f>
        <v>424525</v>
      </c>
      <c r="G330" s="161">
        <f t="shared" ref="G330:H330" si="146">G331+G332</f>
        <v>680000</v>
      </c>
      <c r="H330" s="161">
        <f t="shared" si="146"/>
        <v>680000</v>
      </c>
      <c r="I330" s="161">
        <f t="shared" ref="I330" si="147">I331+I332</f>
        <v>680000</v>
      </c>
    </row>
    <row r="331" spans="1:9">
      <c r="A331" s="172">
        <v>3235</v>
      </c>
      <c r="B331" s="173" t="s">
        <v>45</v>
      </c>
      <c r="C331" s="189" t="s">
        <v>224</v>
      </c>
      <c r="D331" s="353">
        <v>11</v>
      </c>
      <c r="E331" s="418">
        <v>50000</v>
      </c>
      <c r="F331" s="419">
        <v>0</v>
      </c>
      <c r="G331" s="418">
        <v>80000</v>
      </c>
      <c r="H331" s="418">
        <v>80000</v>
      </c>
      <c r="I331" s="418">
        <v>80000</v>
      </c>
    </row>
    <row r="332" spans="1:9">
      <c r="A332" s="172">
        <v>3238</v>
      </c>
      <c r="B332" s="173" t="s">
        <v>51</v>
      </c>
      <c r="C332" s="189" t="s">
        <v>224</v>
      </c>
      <c r="D332" s="353">
        <v>11</v>
      </c>
      <c r="E332" s="418">
        <v>600000</v>
      </c>
      <c r="F332" s="419">
        <v>424525</v>
      </c>
      <c r="G332" s="58">
        <v>600000</v>
      </c>
      <c r="H332" s="290">
        <v>600000</v>
      </c>
      <c r="I332" s="290">
        <v>600000</v>
      </c>
    </row>
    <row r="333" spans="1:9" ht="14.25" customHeight="1">
      <c r="A333" s="170" t="s">
        <v>140</v>
      </c>
      <c r="B333" s="171" t="s">
        <v>177</v>
      </c>
      <c r="C333" s="407" t="s">
        <v>224</v>
      </c>
      <c r="D333" s="493">
        <v>11</v>
      </c>
      <c r="E333" s="414">
        <f>E334</f>
        <v>50000</v>
      </c>
      <c r="F333" s="414">
        <f>F334</f>
        <v>0</v>
      </c>
      <c r="G333" s="414">
        <f t="shared" ref="G333:I333" si="148">G334</f>
        <v>300000</v>
      </c>
      <c r="H333" s="414">
        <f t="shared" si="148"/>
        <v>500000</v>
      </c>
      <c r="I333" s="414">
        <f t="shared" si="148"/>
        <v>500000</v>
      </c>
    </row>
    <row r="334" spans="1:9">
      <c r="A334" s="409">
        <v>4262</v>
      </c>
      <c r="B334" s="494" t="s">
        <v>178</v>
      </c>
      <c r="C334" s="413" t="s">
        <v>224</v>
      </c>
      <c r="D334" s="493">
        <v>11</v>
      </c>
      <c r="E334" s="419">
        <v>50000</v>
      </c>
      <c r="F334" s="419">
        <v>0</v>
      </c>
      <c r="G334" s="419">
        <v>300000</v>
      </c>
      <c r="H334" s="419">
        <v>500000</v>
      </c>
      <c r="I334" s="419">
        <v>500000</v>
      </c>
    </row>
    <row r="335" spans="1:9">
      <c r="A335" s="357" t="s">
        <v>378</v>
      </c>
      <c r="B335" s="182" t="s">
        <v>486</v>
      </c>
      <c r="C335" s="168" t="s">
        <v>224</v>
      </c>
      <c r="D335" s="243"/>
      <c r="E335" s="244">
        <f>E336+E339+E341+E344+E346+E348</f>
        <v>7455000</v>
      </c>
      <c r="F335" s="244">
        <f t="shared" ref="F335:I335" si="149">F336+F339+F341+F344+F346+F348</f>
        <v>903985.67999999993</v>
      </c>
      <c r="G335" s="244">
        <f t="shared" si="149"/>
        <v>8070000</v>
      </c>
      <c r="H335" s="244">
        <f t="shared" si="149"/>
        <v>9725750</v>
      </c>
      <c r="I335" s="244">
        <f t="shared" si="149"/>
        <v>9760000</v>
      </c>
    </row>
    <row r="336" spans="1:9">
      <c r="A336" s="183" t="s">
        <v>34</v>
      </c>
      <c r="B336" s="184" t="s">
        <v>35</v>
      </c>
      <c r="C336" s="180" t="s">
        <v>224</v>
      </c>
      <c r="D336" s="352">
        <v>11</v>
      </c>
      <c r="E336" s="161">
        <f>E337+E338</f>
        <v>1355000</v>
      </c>
      <c r="F336" s="161">
        <f t="shared" ref="F336:I336" si="150">F337+F338</f>
        <v>15125</v>
      </c>
      <c r="G336" s="161">
        <f t="shared" si="150"/>
        <v>0</v>
      </c>
      <c r="H336" s="161">
        <f t="shared" si="150"/>
        <v>0</v>
      </c>
      <c r="I336" s="161">
        <f t="shared" si="150"/>
        <v>0</v>
      </c>
    </row>
    <row r="337" spans="1:9">
      <c r="A337" s="181">
        <v>3233</v>
      </c>
      <c r="B337" s="86" t="s">
        <v>41</v>
      </c>
      <c r="C337" s="189" t="s">
        <v>224</v>
      </c>
      <c r="D337" s="351">
        <v>11</v>
      </c>
      <c r="E337" s="418">
        <v>1330000</v>
      </c>
      <c r="F337" s="419">
        <v>0</v>
      </c>
      <c r="G337" s="58">
        <v>0</v>
      </c>
      <c r="H337" s="290">
        <v>0</v>
      </c>
      <c r="I337" s="290">
        <v>0</v>
      </c>
    </row>
    <row r="338" spans="1:9">
      <c r="A338" s="810">
        <v>3239</v>
      </c>
      <c r="B338" s="492" t="s">
        <v>53</v>
      </c>
      <c r="C338" s="413" t="s">
        <v>224</v>
      </c>
      <c r="D338" s="491">
        <v>11</v>
      </c>
      <c r="E338" s="419">
        <v>25000</v>
      </c>
      <c r="F338" s="419">
        <v>15125</v>
      </c>
      <c r="G338" s="410">
        <v>0</v>
      </c>
      <c r="H338" s="411">
        <v>0</v>
      </c>
      <c r="I338" s="411">
        <v>0</v>
      </c>
    </row>
    <row r="339" spans="1:9" ht="14.25" customHeight="1">
      <c r="A339" s="809">
        <v>-329</v>
      </c>
      <c r="B339" s="40" t="s">
        <v>58</v>
      </c>
      <c r="C339" s="180" t="s">
        <v>224</v>
      </c>
      <c r="D339" s="352">
        <f>D340</f>
        <v>11</v>
      </c>
      <c r="E339" s="161">
        <f>E340</f>
        <v>700000</v>
      </c>
      <c r="F339" s="547">
        <f>F340</f>
        <v>15625.76</v>
      </c>
      <c r="G339" s="161">
        <f t="shared" ref="G339:I339" si="151">G340</f>
        <v>700000</v>
      </c>
      <c r="H339" s="161">
        <f t="shared" si="151"/>
        <v>700000</v>
      </c>
      <c r="I339" s="161">
        <f t="shared" si="151"/>
        <v>700000</v>
      </c>
    </row>
    <row r="340" spans="1:9">
      <c r="A340" s="172">
        <v>3291</v>
      </c>
      <c r="B340" s="173" t="s">
        <v>412</v>
      </c>
      <c r="C340" s="189" t="s">
        <v>224</v>
      </c>
      <c r="D340" s="351">
        <v>11</v>
      </c>
      <c r="E340" s="418">
        <v>700000</v>
      </c>
      <c r="F340" s="419">
        <v>15625.76</v>
      </c>
      <c r="G340" s="58">
        <v>700000</v>
      </c>
      <c r="H340" s="290">
        <v>700000</v>
      </c>
      <c r="I340" s="290">
        <v>700000</v>
      </c>
    </row>
    <row r="341" spans="1:9">
      <c r="A341" s="178">
        <v>-352</v>
      </c>
      <c r="B341" s="40" t="s">
        <v>414</v>
      </c>
      <c r="C341" s="180" t="s">
        <v>224</v>
      </c>
      <c r="D341" s="352">
        <v>11</v>
      </c>
      <c r="E341" s="449">
        <f>E342+E343</f>
        <v>3070000</v>
      </c>
      <c r="F341" s="533">
        <f>F342+F343</f>
        <v>587224.47</v>
      </c>
      <c r="G341" s="161">
        <f t="shared" ref="G341:H341" si="152">G342+G343</f>
        <v>2960000</v>
      </c>
      <c r="H341" s="161">
        <f t="shared" si="152"/>
        <v>6800000</v>
      </c>
      <c r="I341" s="161">
        <f t="shared" ref="I341" si="153">I342+I343</f>
        <v>6800000</v>
      </c>
    </row>
    <row r="342" spans="1:9" ht="14.25" customHeight="1">
      <c r="A342" s="172">
        <v>3522</v>
      </c>
      <c r="B342" s="86" t="s">
        <v>413</v>
      </c>
      <c r="C342" s="189" t="s">
        <v>224</v>
      </c>
      <c r="D342" s="351">
        <v>11</v>
      </c>
      <c r="E342" s="418">
        <v>1070000</v>
      </c>
      <c r="F342" s="419">
        <v>77272.47</v>
      </c>
      <c r="G342" s="58">
        <v>560000</v>
      </c>
      <c r="H342" s="290">
        <v>2000000</v>
      </c>
      <c r="I342" s="290">
        <v>2000000</v>
      </c>
    </row>
    <row r="343" spans="1:9">
      <c r="A343" s="172">
        <v>3523</v>
      </c>
      <c r="B343" s="482" t="s">
        <v>319</v>
      </c>
      <c r="C343" s="189" t="s">
        <v>224</v>
      </c>
      <c r="D343" s="351">
        <v>11</v>
      </c>
      <c r="E343" s="418">
        <v>2000000</v>
      </c>
      <c r="F343" s="419">
        <v>509952</v>
      </c>
      <c r="G343" s="58">
        <v>2400000</v>
      </c>
      <c r="H343" s="290">
        <v>4800000</v>
      </c>
      <c r="I343" s="290">
        <v>4800000</v>
      </c>
    </row>
    <row r="344" spans="1:9">
      <c r="A344" s="178">
        <v>-372</v>
      </c>
      <c r="B344" s="192" t="s">
        <v>410</v>
      </c>
      <c r="C344" s="180" t="s">
        <v>224</v>
      </c>
      <c r="D344" s="352">
        <v>11</v>
      </c>
      <c r="E344" s="161">
        <f t="shared" ref="E344:F344" si="154">E345</f>
        <v>0</v>
      </c>
      <c r="F344" s="161">
        <f t="shared" si="154"/>
        <v>0</v>
      </c>
      <c r="G344" s="161">
        <f>G345</f>
        <v>1190000</v>
      </c>
      <c r="H344" s="161">
        <f t="shared" ref="H344:I344" si="155">H345</f>
        <v>1190000</v>
      </c>
      <c r="I344" s="161">
        <f t="shared" si="155"/>
        <v>1190000</v>
      </c>
    </row>
    <row r="345" spans="1:9">
      <c r="A345" s="601">
        <v>3721</v>
      </c>
      <c r="B345" s="191" t="s">
        <v>171</v>
      </c>
      <c r="C345" s="189" t="s">
        <v>224</v>
      </c>
      <c r="D345" s="351">
        <v>11</v>
      </c>
      <c r="E345" s="799">
        <v>0</v>
      </c>
      <c r="F345" s="799">
        <v>0</v>
      </c>
      <c r="G345" s="58">
        <v>1190000</v>
      </c>
      <c r="H345" s="290">
        <v>1190000</v>
      </c>
      <c r="I345" s="290">
        <v>1190000</v>
      </c>
    </row>
    <row r="346" spans="1:9">
      <c r="A346" s="178">
        <v>-381</v>
      </c>
      <c r="B346" s="171" t="s">
        <v>79</v>
      </c>
      <c r="C346" s="180" t="s">
        <v>224</v>
      </c>
      <c r="D346" s="352">
        <f>D347</f>
        <v>11</v>
      </c>
      <c r="E346" s="161">
        <f>E347</f>
        <v>1000000</v>
      </c>
      <c r="F346" s="547">
        <f>F347</f>
        <v>70000</v>
      </c>
      <c r="G346" s="161">
        <f t="shared" ref="G346:I346" si="156">G347</f>
        <v>370000</v>
      </c>
      <c r="H346" s="161">
        <f t="shared" si="156"/>
        <v>870000</v>
      </c>
      <c r="I346" s="161">
        <f t="shared" si="156"/>
        <v>870000</v>
      </c>
    </row>
    <row r="347" spans="1:9">
      <c r="A347" s="172">
        <v>3811</v>
      </c>
      <c r="B347" s="173" t="s">
        <v>81</v>
      </c>
      <c r="C347" s="189" t="s">
        <v>224</v>
      </c>
      <c r="D347" s="351">
        <v>11</v>
      </c>
      <c r="E347" s="418">
        <v>1000000</v>
      </c>
      <c r="F347" s="419">
        <v>70000</v>
      </c>
      <c r="G347" s="58">
        <v>370000</v>
      </c>
      <c r="H347" s="290">
        <v>870000</v>
      </c>
      <c r="I347" s="290">
        <v>870000</v>
      </c>
    </row>
    <row r="348" spans="1:9">
      <c r="A348" s="178">
        <v>-386</v>
      </c>
      <c r="B348" s="171" t="s">
        <v>301</v>
      </c>
      <c r="C348" s="180" t="s">
        <v>224</v>
      </c>
      <c r="D348" s="352">
        <v>11</v>
      </c>
      <c r="E348" s="449">
        <f>E349+E350</f>
        <v>1330000</v>
      </c>
      <c r="F348" s="533">
        <f>F349+F350</f>
        <v>216010.45</v>
      </c>
      <c r="G348" s="161">
        <f t="shared" ref="G348:H348" si="157">G349+G350</f>
        <v>2850000</v>
      </c>
      <c r="H348" s="161">
        <f t="shared" si="157"/>
        <v>165750</v>
      </c>
      <c r="I348" s="161">
        <f t="shared" ref="I348" si="158">I349+I350</f>
        <v>200000</v>
      </c>
    </row>
    <row r="349" spans="1:9">
      <c r="A349" s="172">
        <v>3862</v>
      </c>
      <c r="B349" s="483" t="s">
        <v>415</v>
      </c>
      <c r="C349" s="189" t="s">
        <v>224</v>
      </c>
      <c r="D349" s="351">
        <v>11</v>
      </c>
      <c r="E349" s="418">
        <v>831250</v>
      </c>
      <c r="F349" s="419">
        <v>173345.1</v>
      </c>
      <c r="G349" s="58">
        <v>1800000</v>
      </c>
      <c r="H349" s="58">
        <v>165750</v>
      </c>
      <c r="I349" s="58">
        <v>200000</v>
      </c>
    </row>
    <row r="350" spans="1:9">
      <c r="A350" s="172">
        <v>3863</v>
      </c>
      <c r="B350" s="173" t="s">
        <v>302</v>
      </c>
      <c r="C350" s="189" t="s">
        <v>224</v>
      </c>
      <c r="D350" s="351">
        <v>11</v>
      </c>
      <c r="E350" s="418">
        <v>498750</v>
      </c>
      <c r="F350" s="419">
        <v>42665.35</v>
      </c>
      <c r="G350" s="58">
        <v>1050000</v>
      </c>
      <c r="H350" s="58">
        <v>0</v>
      </c>
      <c r="I350" s="58">
        <v>0</v>
      </c>
    </row>
    <row r="351" spans="1:9" hidden="1">
      <c r="A351" s="357" t="s">
        <v>421</v>
      </c>
      <c r="B351" s="182" t="s">
        <v>422</v>
      </c>
      <c r="C351" s="168" t="s">
        <v>225</v>
      </c>
      <c r="D351" s="243"/>
      <c r="E351" s="244">
        <f>E354+E359+E361+E352</f>
        <v>630000</v>
      </c>
      <c r="F351" s="523">
        <f>F354+F359+F361+F352</f>
        <v>109780.85</v>
      </c>
      <c r="G351" s="244">
        <f>G354+G359+G361+G352</f>
        <v>0</v>
      </c>
      <c r="H351" s="244">
        <f>H354+H359+H361+H352</f>
        <v>0</v>
      </c>
      <c r="I351" s="244">
        <f>I354+I359+I361+I352</f>
        <v>0</v>
      </c>
    </row>
    <row r="352" spans="1:9" hidden="1">
      <c r="A352" s="444" t="s">
        <v>16</v>
      </c>
      <c r="B352" s="443" t="s">
        <v>17</v>
      </c>
      <c r="C352" s="407" t="s">
        <v>225</v>
      </c>
      <c r="D352" s="412">
        <v>11</v>
      </c>
      <c r="E352" s="414">
        <f>SUM(E353)</f>
        <v>0</v>
      </c>
      <c r="F352" s="414">
        <f>SUM(F353)</f>
        <v>0</v>
      </c>
      <c r="G352" s="414">
        <f>SUM(G353)</f>
        <v>0</v>
      </c>
      <c r="H352" s="414">
        <f>SUM(H353)</f>
        <v>0</v>
      </c>
      <c r="I352" s="414">
        <f>SUM(I353)</f>
        <v>0</v>
      </c>
    </row>
    <row r="353" spans="1:9" hidden="1">
      <c r="A353" s="445">
        <v>3211</v>
      </c>
      <c r="B353" s="433" t="s">
        <v>19</v>
      </c>
      <c r="C353" s="413" t="s">
        <v>225</v>
      </c>
      <c r="D353" s="409">
        <v>11</v>
      </c>
      <c r="E353" s="419">
        <v>0</v>
      </c>
      <c r="F353" s="419">
        <v>0</v>
      </c>
      <c r="G353" s="410"/>
      <c r="H353" s="411">
        <v>0</v>
      </c>
      <c r="I353" s="411">
        <v>0</v>
      </c>
    </row>
    <row r="354" spans="1:9" hidden="1">
      <c r="A354" s="183" t="s">
        <v>34</v>
      </c>
      <c r="B354" s="184" t="s">
        <v>35</v>
      </c>
      <c r="C354" s="180" t="s">
        <v>225</v>
      </c>
      <c r="D354" s="352">
        <v>11</v>
      </c>
      <c r="E354" s="161">
        <f>E355+E356+E357+E358</f>
        <v>320000</v>
      </c>
      <c r="F354" s="547">
        <f>F355+F356+F357+F358</f>
        <v>68600.850000000006</v>
      </c>
      <c r="G354" s="161">
        <f>G355+G356+G357+G358</f>
        <v>0</v>
      </c>
      <c r="H354" s="161">
        <f>H355+H356+H357+H358</f>
        <v>0</v>
      </c>
      <c r="I354" s="161">
        <f>I355+I356+I357+I358</f>
        <v>0</v>
      </c>
    </row>
    <row r="355" spans="1:9" hidden="1">
      <c r="A355" s="181">
        <v>3233</v>
      </c>
      <c r="B355" s="86" t="s">
        <v>41</v>
      </c>
      <c r="C355" s="189" t="s">
        <v>225</v>
      </c>
      <c r="D355" s="351">
        <v>11</v>
      </c>
      <c r="E355" s="418">
        <v>50000</v>
      </c>
      <c r="F355" s="419">
        <v>36580</v>
      </c>
      <c r="G355" s="58"/>
      <c r="H355" s="58">
        <v>0</v>
      </c>
      <c r="I355" s="58">
        <v>0</v>
      </c>
    </row>
    <row r="356" spans="1:9" hidden="1">
      <c r="A356" s="56" t="s">
        <v>44</v>
      </c>
      <c r="B356" s="86" t="s">
        <v>45</v>
      </c>
      <c r="C356" s="189" t="s">
        <v>225</v>
      </c>
      <c r="D356" s="151" t="s">
        <v>0</v>
      </c>
      <c r="E356" s="58">
        <v>180000</v>
      </c>
      <c r="F356" s="546">
        <v>21020.85</v>
      </c>
      <c r="G356" s="58"/>
      <c r="H356" s="58">
        <v>0</v>
      </c>
      <c r="I356" s="58">
        <v>0</v>
      </c>
    </row>
    <row r="357" spans="1:9" hidden="1">
      <c r="A357" s="56" t="s">
        <v>48</v>
      </c>
      <c r="B357" s="86" t="s">
        <v>49</v>
      </c>
      <c r="C357" s="189" t="s">
        <v>225</v>
      </c>
      <c r="D357" s="151" t="s">
        <v>0</v>
      </c>
      <c r="E357" s="58">
        <v>70000</v>
      </c>
      <c r="F357" s="546">
        <v>0</v>
      </c>
      <c r="G357" s="58"/>
      <c r="H357" s="58">
        <v>0</v>
      </c>
      <c r="I357" s="58">
        <v>0</v>
      </c>
    </row>
    <row r="358" spans="1:9" hidden="1">
      <c r="A358" s="56" t="s">
        <v>52</v>
      </c>
      <c r="B358" s="86" t="s">
        <v>53</v>
      </c>
      <c r="C358" s="189" t="s">
        <v>225</v>
      </c>
      <c r="D358" s="151" t="s">
        <v>0</v>
      </c>
      <c r="E358" s="58">
        <v>20000</v>
      </c>
      <c r="F358" s="546">
        <v>11000</v>
      </c>
      <c r="G358" s="58"/>
      <c r="H358" s="58">
        <v>0</v>
      </c>
      <c r="I358" s="58">
        <v>0</v>
      </c>
    </row>
    <row r="359" spans="1:9" hidden="1">
      <c r="A359" s="39" t="s">
        <v>54</v>
      </c>
      <c r="B359" s="40" t="s">
        <v>55</v>
      </c>
      <c r="C359" s="41" t="s">
        <v>225</v>
      </c>
      <c r="D359" s="41" t="s">
        <v>0</v>
      </c>
      <c r="E359" s="42">
        <f>E360</f>
        <v>60000</v>
      </c>
      <c r="F359" s="540">
        <f>F360</f>
        <v>0</v>
      </c>
      <c r="G359" s="42">
        <f>G360</f>
        <v>0</v>
      </c>
      <c r="H359" s="42">
        <f>H360</f>
        <v>0</v>
      </c>
      <c r="I359" s="42">
        <f>I360</f>
        <v>0</v>
      </c>
    </row>
    <row r="360" spans="1:9" hidden="1">
      <c r="A360" s="56" t="s">
        <v>56</v>
      </c>
      <c r="B360" s="86" t="s">
        <v>55</v>
      </c>
      <c r="C360" s="151" t="s">
        <v>225</v>
      </c>
      <c r="D360" s="151" t="s">
        <v>0</v>
      </c>
      <c r="E360" s="58">
        <v>60000</v>
      </c>
      <c r="F360" s="546">
        <v>0</v>
      </c>
      <c r="G360" s="58"/>
      <c r="H360" s="290">
        <v>0</v>
      </c>
      <c r="I360" s="290">
        <v>0</v>
      </c>
    </row>
    <row r="361" spans="1:9" hidden="1">
      <c r="A361" s="39" t="s">
        <v>57</v>
      </c>
      <c r="B361" s="40" t="s">
        <v>58</v>
      </c>
      <c r="C361" s="41" t="s">
        <v>225</v>
      </c>
      <c r="D361" s="41" t="s">
        <v>0</v>
      </c>
      <c r="E361" s="42">
        <f>SUM(E362)</f>
        <v>250000</v>
      </c>
      <c r="F361" s="540">
        <f>SUM(F362)</f>
        <v>41180</v>
      </c>
      <c r="G361" s="42">
        <f>SUM(G362)</f>
        <v>0</v>
      </c>
      <c r="H361" s="42">
        <f>SUM(H362)</f>
        <v>0</v>
      </c>
      <c r="I361" s="42">
        <f>SUM(I362)</f>
        <v>0</v>
      </c>
    </row>
    <row r="362" spans="1:9" hidden="1">
      <c r="A362" s="56" t="s">
        <v>63</v>
      </c>
      <c r="B362" s="86" t="s">
        <v>64</v>
      </c>
      <c r="C362" s="151" t="s">
        <v>225</v>
      </c>
      <c r="D362" s="151" t="s">
        <v>0</v>
      </c>
      <c r="E362" s="58">
        <v>250000</v>
      </c>
      <c r="F362" s="546">
        <v>41180</v>
      </c>
      <c r="G362" s="58"/>
      <c r="H362" s="290">
        <v>0</v>
      </c>
      <c r="I362" s="290">
        <v>0</v>
      </c>
    </row>
    <row r="363" spans="1:9">
      <c r="A363" s="356" t="s">
        <v>379</v>
      </c>
      <c r="B363" s="167" t="s">
        <v>303</v>
      </c>
      <c r="C363" s="168" t="s">
        <v>225</v>
      </c>
      <c r="D363" s="244"/>
      <c r="E363" s="244">
        <f>E364+E366</f>
        <v>500000</v>
      </c>
      <c r="F363" s="523">
        <f>F364+F366</f>
        <v>71475</v>
      </c>
      <c r="G363" s="244">
        <f t="shared" ref="G363:H363" si="159">G364+G366</f>
        <v>200000</v>
      </c>
      <c r="H363" s="297">
        <f t="shared" si="159"/>
        <v>500000</v>
      </c>
      <c r="I363" s="297">
        <f t="shared" ref="I363" si="160">I364+I366</f>
        <v>500000</v>
      </c>
    </row>
    <row r="364" spans="1:9">
      <c r="A364" s="170" t="s">
        <v>34</v>
      </c>
      <c r="B364" s="171" t="s">
        <v>35</v>
      </c>
      <c r="C364" s="180" t="s">
        <v>225</v>
      </c>
      <c r="D364" s="354">
        <v>11</v>
      </c>
      <c r="E364" s="161">
        <f>E365</f>
        <v>150000</v>
      </c>
      <c r="F364" s="547">
        <f>F365</f>
        <v>66600</v>
      </c>
      <c r="G364" s="161">
        <f t="shared" ref="G364:I364" si="161">G365</f>
        <v>150000</v>
      </c>
      <c r="H364" s="295">
        <f t="shared" si="161"/>
        <v>150000</v>
      </c>
      <c r="I364" s="295">
        <f t="shared" si="161"/>
        <v>150000</v>
      </c>
    </row>
    <row r="365" spans="1:9">
      <c r="A365" s="172">
        <v>3238</v>
      </c>
      <c r="B365" s="173" t="s">
        <v>51</v>
      </c>
      <c r="C365" s="174" t="s">
        <v>225</v>
      </c>
      <c r="D365" s="353">
        <v>11</v>
      </c>
      <c r="E365" s="418">
        <v>150000</v>
      </c>
      <c r="F365" s="419">
        <v>66600</v>
      </c>
      <c r="G365" s="418">
        <v>150000</v>
      </c>
      <c r="H365" s="420">
        <v>150000</v>
      </c>
      <c r="I365" s="420">
        <v>150000</v>
      </c>
    </row>
    <row r="366" spans="1:9">
      <c r="A366" s="170" t="s">
        <v>140</v>
      </c>
      <c r="B366" s="171" t="s">
        <v>177</v>
      </c>
      <c r="C366" s="179" t="s">
        <v>225</v>
      </c>
      <c r="D366" s="354">
        <f>D367</f>
        <v>11</v>
      </c>
      <c r="E366" s="161">
        <f>E367</f>
        <v>350000</v>
      </c>
      <c r="F366" s="547">
        <f>F367</f>
        <v>4875</v>
      </c>
      <c r="G366" s="161">
        <f t="shared" ref="G366:I366" si="162">G367</f>
        <v>50000</v>
      </c>
      <c r="H366" s="295">
        <f t="shared" si="162"/>
        <v>350000</v>
      </c>
      <c r="I366" s="295">
        <f t="shared" si="162"/>
        <v>350000</v>
      </c>
    </row>
    <row r="367" spans="1:9">
      <c r="A367" s="172">
        <v>4262</v>
      </c>
      <c r="B367" s="173" t="s">
        <v>178</v>
      </c>
      <c r="C367" s="174" t="s">
        <v>225</v>
      </c>
      <c r="D367" s="353">
        <v>11</v>
      </c>
      <c r="E367" s="418">
        <v>350000</v>
      </c>
      <c r="F367" s="419">
        <v>4875</v>
      </c>
      <c r="G367" s="418">
        <v>50000</v>
      </c>
      <c r="H367" s="420">
        <v>350000</v>
      </c>
      <c r="I367" s="420">
        <v>350000</v>
      </c>
    </row>
    <row r="368" spans="1:9">
      <c r="A368" s="356" t="s">
        <v>380</v>
      </c>
      <c r="B368" s="167" t="s">
        <v>304</v>
      </c>
      <c r="C368" s="168" t="s">
        <v>224</v>
      </c>
      <c r="D368" s="169"/>
      <c r="E368" s="169">
        <f>E369</f>
        <v>27000000</v>
      </c>
      <c r="F368" s="539">
        <f>F369</f>
        <v>13184331.399999999</v>
      </c>
      <c r="G368" s="169">
        <f t="shared" ref="G368:I368" si="163">G369</f>
        <v>22800000</v>
      </c>
      <c r="H368" s="298">
        <f t="shared" si="163"/>
        <v>15200000</v>
      </c>
      <c r="I368" s="298">
        <f t="shared" si="163"/>
        <v>10300000</v>
      </c>
    </row>
    <row r="369" spans="1:9">
      <c r="A369" s="170" t="s">
        <v>191</v>
      </c>
      <c r="B369" s="40" t="s">
        <v>414</v>
      </c>
      <c r="C369" s="188" t="s">
        <v>224</v>
      </c>
      <c r="D369" s="355">
        <v>11</v>
      </c>
      <c r="E369" s="128">
        <f>E370+E371</f>
        <v>27000000</v>
      </c>
      <c r="F369" s="540">
        <f>F370+F371</f>
        <v>13184331.399999999</v>
      </c>
      <c r="G369" s="128">
        <f t="shared" ref="G369:H369" si="164">G370+G371</f>
        <v>22800000</v>
      </c>
      <c r="H369" s="128">
        <f t="shared" si="164"/>
        <v>15200000</v>
      </c>
      <c r="I369" s="128">
        <f t="shared" ref="I369" si="165">I370+I371</f>
        <v>10300000</v>
      </c>
    </row>
    <row r="370" spans="1:9">
      <c r="A370" s="172" t="s">
        <v>192</v>
      </c>
      <c r="B370" s="86" t="s">
        <v>413</v>
      </c>
      <c r="C370" s="608" t="s">
        <v>224</v>
      </c>
      <c r="D370" s="189" t="s">
        <v>0</v>
      </c>
      <c r="E370" s="131">
        <v>17400000</v>
      </c>
      <c r="F370" s="542">
        <v>10369869.029999999</v>
      </c>
      <c r="G370" s="131">
        <v>15000000</v>
      </c>
      <c r="H370" s="271">
        <v>8000000</v>
      </c>
      <c r="I370" s="271">
        <v>5000000</v>
      </c>
    </row>
    <row r="371" spans="1:9">
      <c r="A371" s="172">
        <v>3523</v>
      </c>
      <c r="B371" s="482" t="s">
        <v>319</v>
      </c>
      <c r="C371" s="608" t="s">
        <v>224</v>
      </c>
      <c r="D371" s="174" t="s">
        <v>0</v>
      </c>
      <c r="E371" s="129">
        <v>9600000</v>
      </c>
      <c r="F371" s="541">
        <v>2814462.37</v>
      </c>
      <c r="G371" s="129">
        <v>7800000</v>
      </c>
      <c r="H371" s="185">
        <v>7200000</v>
      </c>
      <c r="I371" s="185">
        <v>5300000</v>
      </c>
    </row>
    <row r="372" spans="1:9">
      <c r="A372" s="356" t="s">
        <v>381</v>
      </c>
      <c r="B372" s="167" t="s">
        <v>305</v>
      </c>
      <c r="C372" s="168" t="s">
        <v>222</v>
      </c>
      <c r="D372" s="169"/>
      <c r="E372" s="169">
        <f>E373</f>
        <v>157000000</v>
      </c>
      <c r="F372" s="539">
        <f>F373</f>
        <v>4224263.38</v>
      </c>
      <c r="G372" s="169">
        <f t="shared" ref="G372:I373" si="166">G373</f>
        <v>65000000</v>
      </c>
      <c r="H372" s="169">
        <f t="shared" si="166"/>
        <v>63000000</v>
      </c>
      <c r="I372" s="169">
        <f t="shared" si="166"/>
        <v>12800000</v>
      </c>
    </row>
    <row r="373" spans="1:9">
      <c r="A373" s="170" t="s">
        <v>306</v>
      </c>
      <c r="B373" s="171" t="s">
        <v>416</v>
      </c>
      <c r="C373" s="180" t="s">
        <v>222</v>
      </c>
      <c r="D373" s="355">
        <v>11</v>
      </c>
      <c r="E373" s="128">
        <f>E374</f>
        <v>157000000</v>
      </c>
      <c r="F373" s="540">
        <f>F374</f>
        <v>4224263.38</v>
      </c>
      <c r="G373" s="128">
        <f t="shared" si="166"/>
        <v>65000000</v>
      </c>
      <c r="H373" s="128">
        <f t="shared" si="166"/>
        <v>63000000</v>
      </c>
      <c r="I373" s="128">
        <f t="shared" si="166"/>
        <v>12800000</v>
      </c>
    </row>
    <row r="374" spans="1:9">
      <c r="A374" s="199">
        <v>5314</v>
      </c>
      <c r="B374" s="781" t="s">
        <v>417</v>
      </c>
      <c r="C374" s="783" t="s">
        <v>222</v>
      </c>
      <c r="D374" s="783" t="s">
        <v>0</v>
      </c>
      <c r="E374" s="782">
        <v>157000000</v>
      </c>
      <c r="F374" s="554">
        <v>4224263.38</v>
      </c>
      <c r="G374" s="782">
        <v>65000000</v>
      </c>
      <c r="H374" s="782">
        <v>63000000</v>
      </c>
      <c r="I374" s="782">
        <v>12800000</v>
      </c>
    </row>
    <row r="375" spans="1:9">
      <c r="A375" s="356" t="s">
        <v>382</v>
      </c>
      <c r="B375" s="167" t="s">
        <v>420</v>
      </c>
      <c r="C375" s="168" t="s">
        <v>225</v>
      </c>
      <c r="D375" s="169"/>
      <c r="E375" s="169">
        <f>E379+E382+E384+E386+E388+E391+E393</f>
        <v>21910000</v>
      </c>
      <c r="F375" s="539">
        <f>F379+F382+F384+F386+F388+F391+F393</f>
        <v>13698000</v>
      </c>
      <c r="G375" s="169">
        <f>G376+G379+G382+G384+G386+G388+G391+G393</f>
        <v>25950000</v>
      </c>
      <c r="H375" s="169">
        <f>H376+H379+H382+H384+H386+H388+H391+H393</f>
        <v>24866000</v>
      </c>
      <c r="I375" s="169">
        <f>I376+I379+I382+I384+I386+I388+I391+I393</f>
        <v>24866000</v>
      </c>
    </row>
    <row r="376" spans="1:9">
      <c r="A376" s="584" t="s">
        <v>34</v>
      </c>
      <c r="B376" s="171" t="s">
        <v>35</v>
      </c>
      <c r="C376" s="180" t="s">
        <v>225</v>
      </c>
      <c r="D376" s="42"/>
      <c r="E376" s="42">
        <f t="shared" ref="E376:F376" si="167">E377+E378</f>
        <v>0</v>
      </c>
      <c r="F376" s="42">
        <f t="shared" si="167"/>
        <v>0</v>
      </c>
      <c r="G376" s="42">
        <f>G377+G378</f>
        <v>200000</v>
      </c>
      <c r="H376" s="42">
        <f t="shared" ref="H376:I376" si="168">H377+H378</f>
        <v>200000</v>
      </c>
      <c r="I376" s="42">
        <f t="shared" si="168"/>
        <v>200000</v>
      </c>
    </row>
    <row r="377" spans="1:9">
      <c r="A377" s="585">
        <v>3233</v>
      </c>
      <c r="B377" s="586" t="s">
        <v>41</v>
      </c>
      <c r="C377" s="43" t="s">
        <v>225</v>
      </c>
      <c r="D377" s="588">
        <v>12</v>
      </c>
      <c r="E377" s="44">
        <v>0</v>
      </c>
      <c r="F377" s="587">
        <v>0</v>
      </c>
      <c r="G377" s="44">
        <v>30000</v>
      </c>
      <c r="H377" s="44">
        <v>30000</v>
      </c>
      <c r="I377" s="44">
        <v>30000</v>
      </c>
    </row>
    <row r="378" spans="1:9">
      <c r="A378" s="589">
        <v>3233</v>
      </c>
      <c r="B378" s="590" t="s">
        <v>41</v>
      </c>
      <c r="C378" s="591" t="s">
        <v>225</v>
      </c>
      <c r="D378" s="592">
        <v>561</v>
      </c>
      <c r="E378" s="593">
        <v>0</v>
      </c>
      <c r="F378" s="594">
        <v>0</v>
      </c>
      <c r="G378" s="593">
        <v>170000</v>
      </c>
      <c r="H378" s="593">
        <v>170000</v>
      </c>
      <c r="I378" s="593">
        <v>170000</v>
      </c>
    </row>
    <row r="379" spans="1:9">
      <c r="A379" s="170" t="s">
        <v>191</v>
      </c>
      <c r="B379" s="40" t="s">
        <v>414</v>
      </c>
      <c r="C379" s="180" t="s">
        <v>225</v>
      </c>
      <c r="D379" s="355">
        <v>12</v>
      </c>
      <c r="E379" s="128">
        <f>E380+E381</f>
        <v>450000</v>
      </c>
      <c r="F379" s="540">
        <f>F380+F381</f>
        <v>0</v>
      </c>
      <c r="G379" s="128">
        <f>G380+G381</f>
        <v>750000</v>
      </c>
      <c r="H379" s="300">
        <f>H380+H381</f>
        <v>750000</v>
      </c>
      <c r="I379" s="300">
        <f>I380+I381</f>
        <v>750000</v>
      </c>
    </row>
    <row r="380" spans="1:9">
      <c r="A380" s="172">
        <v>3522</v>
      </c>
      <c r="B380" s="86" t="s">
        <v>413</v>
      </c>
      <c r="C380" s="189" t="s">
        <v>225</v>
      </c>
      <c r="D380" s="174" t="s">
        <v>82</v>
      </c>
      <c r="E380" s="129">
        <v>150000</v>
      </c>
      <c r="F380" s="541">
        <v>0</v>
      </c>
      <c r="G380" s="129">
        <v>250000</v>
      </c>
      <c r="H380" s="185">
        <v>250000</v>
      </c>
      <c r="I380" s="185">
        <v>250000</v>
      </c>
    </row>
    <row r="381" spans="1:9">
      <c r="A381" s="481">
        <v>3523</v>
      </c>
      <c r="B381" s="482" t="s">
        <v>319</v>
      </c>
      <c r="C381" s="189" t="s">
        <v>225</v>
      </c>
      <c r="D381" s="174" t="s">
        <v>82</v>
      </c>
      <c r="E381" s="129">
        <v>300000</v>
      </c>
      <c r="F381" s="541">
        <v>0</v>
      </c>
      <c r="G381" s="421">
        <v>500000</v>
      </c>
      <c r="H381" s="185">
        <v>500000</v>
      </c>
      <c r="I381" s="185">
        <v>500000</v>
      </c>
    </row>
    <row r="382" spans="1:9">
      <c r="A382" s="178">
        <v>353</v>
      </c>
      <c r="B382" s="40" t="s">
        <v>413</v>
      </c>
      <c r="C382" s="407" t="s">
        <v>225</v>
      </c>
      <c r="D382" s="424" t="s">
        <v>300</v>
      </c>
      <c r="E382" s="408">
        <f>E383</f>
        <v>16875000</v>
      </c>
      <c r="F382" s="547">
        <f>F383</f>
        <v>0</v>
      </c>
      <c r="G382" s="408">
        <f>G383</f>
        <v>4250000</v>
      </c>
      <c r="H382" s="408">
        <f>H383</f>
        <v>4250000</v>
      </c>
      <c r="I382" s="408">
        <f>I383</f>
        <v>4250000</v>
      </c>
    </row>
    <row r="383" spans="1:9">
      <c r="A383" s="193">
        <v>3531</v>
      </c>
      <c r="B383" s="498" t="s">
        <v>427</v>
      </c>
      <c r="C383" s="187" t="s">
        <v>225</v>
      </c>
      <c r="D383" s="177" t="s">
        <v>300</v>
      </c>
      <c r="E383" s="130">
        <v>16875000</v>
      </c>
      <c r="F383" s="543">
        <v>0</v>
      </c>
      <c r="G383" s="195">
        <v>4250000</v>
      </c>
      <c r="H383" s="299">
        <v>4250000</v>
      </c>
      <c r="I383" s="299">
        <v>4250000</v>
      </c>
    </row>
    <row r="384" spans="1:9">
      <c r="A384" s="412">
        <v>-366</v>
      </c>
      <c r="B384" s="426" t="s">
        <v>476</v>
      </c>
      <c r="C384" s="407" t="s">
        <v>225</v>
      </c>
      <c r="D384" s="417"/>
      <c r="E384" s="408">
        <f>SUM(E385)</f>
        <v>300000</v>
      </c>
      <c r="F384" s="547">
        <f>SUM(F385)</f>
        <v>0</v>
      </c>
      <c r="G384" s="408">
        <f>SUM(G385)</f>
        <v>375000</v>
      </c>
      <c r="H384" s="408">
        <f>SUM(H385)</f>
        <v>250000</v>
      </c>
      <c r="I384" s="408">
        <f>SUM(I385)</f>
        <v>250000</v>
      </c>
    </row>
    <row r="385" spans="1:9">
      <c r="A385" s="422">
        <v>3661</v>
      </c>
      <c r="B385" s="423" t="s">
        <v>477</v>
      </c>
      <c r="C385" s="413" t="s">
        <v>225</v>
      </c>
      <c r="D385" s="424" t="s">
        <v>82</v>
      </c>
      <c r="E385" s="425">
        <v>300000</v>
      </c>
      <c r="F385" s="541">
        <v>0</v>
      </c>
      <c r="G385" s="410">
        <v>375000</v>
      </c>
      <c r="H385" s="411">
        <v>250000</v>
      </c>
      <c r="I385" s="411">
        <v>250000</v>
      </c>
    </row>
    <row r="386" spans="1:9">
      <c r="A386" s="178">
        <v>-368</v>
      </c>
      <c r="B386" s="488" t="s">
        <v>229</v>
      </c>
      <c r="C386" s="180" t="s">
        <v>225</v>
      </c>
      <c r="D386" s="162"/>
      <c r="E386" s="162">
        <f>E387</f>
        <v>2125000</v>
      </c>
      <c r="F386" s="547">
        <f>F387</f>
        <v>0</v>
      </c>
      <c r="G386" s="162">
        <f>G387</f>
        <v>2125000</v>
      </c>
      <c r="H386" s="301">
        <f>H387</f>
        <v>1416000</v>
      </c>
      <c r="I386" s="301">
        <f>I387</f>
        <v>1416000</v>
      </c>
    </row>
    <row r="387" spans="1:9">
      <c r="A387" s="193">
        <v>3681</v>
      </c>
      <c r="B387" s="194" t="s">
        <v>230</v>
      </c>
      <c r="C387" s="187" t="s">
        <v>225</v>
      </c>
      <c r="D387" s="177" t="s">
        <v>300</v>
      </c>
      <c r="E387" s="130">
        <v>2125000</v>
      </c>
      <c r="F387" s="543">
        <v>0</v>
      </c>
      <c r="G387" s="195">
        <v>2125000</v>
      </c>
      <c r="H387" s="299">
        <v>1416000</v>
      </c>
      <c r="I387" s="299">
        <v>1416000</v>
      </c>
    </row>
    <row r="388" spans="1:9">
      <c r="A388" s="178">
        <v>-372</v>
      </c>
      <c r="B388" s="192" t="s">
        <v>410</v>
      </c>
      <c r="C388" s="180" t="s">
        <v>225</v>
      </c>
      <c r="D388" s="162"/>
      <c r="E388" s="162">
        <f>E389+E390</f>
        <v>2085000</v>
      </c>
      <c r="F388" s="162">
        <f t="shared" ref="F388:I388" si="169">F389+F390</f>
        <v>13698000</v>
      </c>
      <c r="G388" s="162">
        <f t="shared" si="169"/>
        <v>18000000</v>
      </c>
      <c r="H388" s="162">
        <f t="shared" si="169"/>
        <v>18000000</v>
      </c>
      <c r="I388" s="162">
        <f t="shared" si="169"/>
        <v>18000000</v>
      </c>
    </row>
    <row r="389" spans="1:9">
      <c r="A389" s="190">
        <v>3721</v>
      </c>
      <c r="B389" s="191" t="s">
        <v>171</v>
      </c>
      <c r="C389" s="189" t="s">
        <v>225</v>
      </c>
      <c r="D389" s="174" t="s">
        <v>82</v>
      </c>
      <c r="E389" s="129">
        <v>2085000</v>
      </c>
      <c r="F389" s="541">
        <v>2054700</v>
      </c>
      <c r="G389" s="132">
        <v>2700000</v>
      </c>
      <c r="H389" s="185">
        <v>2700000</v>
      </c>
      <c r="I389" s="185">
        <v>2700000</v>
      </c>
    </row>
    <row r="390" spans="1:9">
      <c r="A390" s="610">
        <v>3723</v>
      </c>
      <c r="B390" s="194" t="s">
        <v>445</v>
      </c>
      <c r="C390" s="591" t="s">
        <v>225</v>
      </c>
      <c r="D390" s="611">
        <v>561</v>
      </c>
      <c r="E390" s="595"/>
      <c r="F390" s="596">
        <v>11643300</v>
      </c>
      <c r="G390" s="597">
        <v>15300000</v>
      </c>
      <c r="H390" s="597">
        <v>15300000</v>
      </c>
      <c r="I390" s="597">
        <v>15300000</v>
      </c>
    </row>
    <row r="391" spans="1:9">
      <c r="A391" s="178">
        <v>-381</v>
      </c>
      <c r="B391" s="192" t="s">
        <v>79</v>
      </c>
      <c r="C391" s="180" t="s">
        <v>225</v>
      </c>
      <c r="D391" s="162"/>
      <c r="E391" s="162">
        <f>E392</f>
        <v>75000</v>
      </c>
      <c r="F391" s="547">
        <f>F392</f>
        <v>0</v>
      </c>
      <c r="G391" s="162">
        <f>G392</f>
        <v>0</v>
      </c>
      <c r="H391" s="301">
        <f>H392</f>
        <v>0</v>
      </c>
      <c r="I391" s="301">
        <f>I392</f>
        <v>0</v>
      </c>
    </row>
    <row r="392" spans="1:9">
      <c r="A392" s="190">
        <v>3811</v>
      </c>
      <c r="B392" s="191" t="s">
        <v>81</v>
      </c>
      <c r="C392" s="189" t="s">
        <v>225</v>
      </c>
      <c r="D392" s="174" t="s">
        <v>82</v>
      </c>
      <c r="E392" s="129">
        <v>75000</v>
      </c>
      <c r="F392" s="541">
        <v>0</v>
      </c>
      <c r="G392" s="132">
        <v>0</v>
      </c>
      <c r="H392" s="185">
        <v>0</v>
      </c>
      <c r="I392" s="185">
        <v>0</v>
      </c>
    </row>
    <row r="393" spans="1:9">
      <c r="A393" s="178">
        <v>-426</v>
      </c>
      <c r="B393" s="488" t="s">
        <v>177</v>
      </c>
      <c r="C393" s="180" t="s">
        <v>225</v>
      </c>
      <c r="D393" s="162"/>
      <c r="E393" s="162">
        <f>E394+E395</f>
        <v>0</v>
      </c>
      <c r="F393" s="162">
        <f t="shared" ref="F393:I393" si="170">F394+F395</f>
        <v>0</v>
      </c>
      <c r="G393" s="162">
        <f t="shared" si="170"/>
        <v>250000</v>
      </c>
      <c r="H393" s="162">
        <f t="shared" si="170"/>
        <v>0</v>
      </c>
      <c r="I393" s="162">
        <f t="shared" si="170"/>
        <v>0</v>
      </c>
    </row>
    <row r="394" spans="1:9">
      <c r="A394" s="56">
        <v>4262</v>
      </c>
      <c r="B394" s="800" t="s">
        <v>274</v>
      </c>
      <c r="C394" s="43" t="s">
        <v>225</v>
      </c>
      <c r="D394" s="174" t="s">
        <v>82</v>
      </c>
      <c r="E394" s="58">
        <v>0</v>
      </c>
      <c r="F394" s="579">
        <v>0</v>
      </c>
      <c r="G394" s="58">
        <v>37500</v>
      </c>
      <c r="H394" s="290">
        <v>0</v>
      </c>
      <c r="I394" s="290">
        <v>0</v>
      </c>
    </row>
    <row r="395" spans="1:9">
      <c r="A395" s="193">
        <v>4262</v>
      </c>
      <c r="B395" s="498" t="s">
        <v>274</v>
      </c>
      <c r="C395" s="607" t="s">
        <v>225</v>
      </c>
      <c r="D395" s="177" t="s">
        <v>300</v>
      </c>
      <c r="E395" s="130">
        <v>0</v>
      </c>
      <c r="F395" s="543">
        <v>0</v>
      </c>
      <c r="G395" s="195">
        <v>212500</v>
      </c>
      <c r="H395" s="299">
        <v>0</v>
      </c>
      <c r="I395" s="299">
        <v>0</v>
      </c>
    </row>
    <row r="396" spans="1:9">
      <c r="A396" s="250"/>
      <c r="B396" s="251"/>
      <c r="E396" s="245"/>
      <c r="F396" s="245"/>
      <c r="G396" s="245"/>
      <c r="H396" s="245"/>
      <c r="I396" s="245"/>
    </row>
    <row r="397" spans="1:9">
      <c r="A397" s="250"/>
      <c r="B397" s="251" t="s">
        <v>354</v>
      </c>
      <c r="E397" s="245">
        <f>E3+E4+E6++E7+E8+E9+E10+E11+E12+E13+E14</f>
        <v>1832121771</v>
      </c>
      <c r="F397" s="245">
        <f t="shared" ref="F397:I397" si="171">F3+F4+F6++F7+F8+F9+F10+F11+F12+F13+F14</f>
        <v>1114687359.6500001</v>
      </c>
      <c r="G397" s="245">
        <f t="shared" si="171"/>
        <v>2125532257</v>
      </c>
      <c r="H397" s="245">
        <f t="shared" si="171"/>
        <v>1387798982</v>
      </c>
      <c r="I397" s="245">
        <f t="shared" si="171"/>
        <v>1208600338</v>
      </c>
    </row>
    <row r="398" spans="1:9">
      <c r="B398" s="251" t="s">
        <v>409</v>
      </c>
      <c r="E398" s="245">
        <f>E15+E108+E139+E190+E328</f>
        <v>1832121771</v>
      </c>
      <c r="F398" s="245">
        <f>F15+F108+F139+F190+F328</f>
        <v>1114687359.6500001</v>
      </c>
      <c r="G398" s="245">
        <f>G15+G108+G139+G190+G328</f>
        <v>2125532257</v>
      </c>
      <c r="H398" s="245">
        <f>H15+H108+H139+H190+H328</f>
        <v>1387798982</v>
      </c>
      <c r="I398" s="245">
        <f>I15+I108+I139+I190+I328</f>
        <v>1208600338</v>
      </c>
    </row>
    <row r="399" spans="1:9">
      <c r="E399" s="249"/>
      <c r="F399" s="249"/>
      <c r="G399" s="249"/>
      <c r="H399" s="249"/>
      <c r="I399" s="249"/>
    </row>
    <row r="400" spans="1:9">
      <c r="B400" s="772" t="s">
        <v>418</v>
      </c>
      <c r="C400" s="773"/>
      <c r="D400" s="773"/>
      <c r="E400" s="479">
        <v>597453423</v>
      </c>
      <c r="F400" s="479"/>
      <c r="G400" s="774">
        <v>243372365</v>
      </c>
      <c r="H400" s="774">
        <v>245100309</v>
      </c>
      <c r="I400" s="774">
        <v>253701853</v>
      </c>
    </row>
    <row r="401" spans="5:9">
      <c r="E401" s="495"/>
      <c r="F401" s="495"/>
      <c r="G401" s="495"/>
      <c r="H401" s="495"/>
      <c r="I401" s="495"/>
    </row>
    <row r="402" spans="5:9">
      <c r="E402" s="479"/>
      <c r="F402" s="479"/>
    </row>
    <row r="403" spans="5:9">
      <c r="E403" s="479"/>
      <c r="F403" s="479"/>
      <c r="G403" s="249"/>
      <c r="H403" s="249"/>
      <c r="I403" s="249"/>
    </row>
    <row r="405" spans="5:9">
      <c r="E405" s="249"/>
      <c r="F405" s="249"/>
    </row>
  </sheetData>
  <mergeCells count="7">
    <mergeCell ref="A328:C328"/>
    <mergeCell ref="A190:C190"/>
    <mergeCell ref="B2:C2"/>
    <mergeCell ref="A3:C14"/>
    <mergeCell ref="A15:C15"/>
    <mergeCell ref="A108:C108"/>
    <mergeCell ref="A139:C139"/>
  </mergeCells>
  <printOptions horizontalCentered="1"/>
  <pageMargins left="0.19685039370078741" right="0.19685039370078741" top="0.39370078740157483" bottom="0.39370078740157483" header="0.39370078740157483" footer="0.39370078740157483"/>
  <pageSetup paperSize="9" fitToHeight="0" orientation="landscape" r:id="rId1"/>
  <headerFooter>
    <oddFooter>&amp;CMINISTARSTVO&amp;R&amp;P</oddFooter>
  </headerFooter>
  <rowBreaks count="10" manualBreakCount="10">
    <brk id="33" max="8" man="1"/>
    <brk id="69" max="8" man="1"/>
    <brk id="108" max="8" man="1"/>
    <brk id="144" max="8" man="1"/>
    <brk id="179" max="8" man="1"/>
    <brk id="212" max="8" man="1"/>
    <brk id="246" max="8" man="1"/>
    <brk id="281" max="8" man="1"/>
    <brk id="340" max="8" man="1"/>
    <brk id="387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Normal="100" zoomScaleSheetLayoutView="110" workbookViewId="0">
      <pane ySplit="13" topLeftCell="A14" activePane="bottomLeft" state="frozen"/>
      <selection pane="bottomLeft" activeCell="F1" sqref="F1"/>
    </sheetView>
  </sheetViews>
  <sheetFormatPr defaultRowHeight="15"/>
  <cols>
    <col min="1" max="1" width="10.7109375" style="60" customWidth="1"/>
    <col min="2" max="2" width="45.7109375" customWidth="1"/>
    <col min="3" max="4" width="5.7109375" customWidth="1"/>
    <col min="5" max="5" width="15.7109375" style="136" customWidth="1"/>
    <col min="6" max="7" width="14.7109375" style="136" customWidth="1"/>
    <col min="8" max="8" width="14.7109375" customWidth="1"/>
    <col min="9" max="9" width="14.7109375" style="38" customWidth="1"/>
    <col min="10" max="10" width="11" customWidth="1"/>
    <col min="11" max="11" width="10.7109375" customWidth="1"/>
  </cols>
  <sheetData>
    <row r="1" spans="1:9" ht="30" customHeight="1">
      <c r="A1" s="73"/>
      <c r="B1" s="74"/>
      <c r="C1" s="75" t="s">
        <v>215</v>
      </c>
      <c r="D1" s="75" t="s">
        <v>176</v>
      </c>
      <c r="E1" s="524" t="s">
        <v>440</v>
      </c>
      <c r="F1" s="815" t="s">
        <v>441</v>
      </c>
      <c r="G1" s="70" t="s">
        <v>373</v>
      </c>
      <c r="H1" s="288" t="s">
        <v>374</v>
      </c>
      <c r="I1" s="288" t="s">
        <v>439</v>
      </c>
    </row>
    <row r="2" spans="1:9" ht="25.5" customHeight="1">
      <c r="A2" s="76" t="s">
        <v>99</v>
      </c>
      <c r="B2" s="77" t="s">
        <v>100</v>
      </c>
      <c r="C2" s="78"/>
      <c r="D2" s="78"/>
      <c r="E2" s="525">
        <f>E14+E59+E62+E65+E68+E81+E105+E108+E111+E118+E121+E76+E124</f>
        <v>39190888</v>
      </c>
      <c r="F2" s="525">
        <f>F14+F59+F62+F65+F68+F81+F105+F108+F111+F118+F121+F76+F124</f>
        <v>12346103.41</v>
      </c>
      <c r="G2" s="102">
        <f>G14+G59+G62+G65+G68+G81+G105+G108+G111+G118+G121+G76+G124</f>
        <v>37035000</v>
      </c>
      <c r="H2" s="79">
        <f>H14+H59+H62+H65+H68+H81+H105+H108+H111+H118+H121+H76+H124</f>
        <v>37035000</v>
      </c>
      <c r="I2" s="79">
        <f>I14+I59+I62+I65+I68+I81+I105+I108+I111+I118+I121+I76+I124</f>
        <v>37035000</v>
      </c>
    </row>
    <row r="3" spans="1:9" ht="15" customHeight="1">
      <c r="A3" s="884"/>
      <c r="B3" s="884"/>
      <c r="C3" s="885"/>
      <c r="D3" s="84">
        <v>11</v>
      </c>
      <c r="E3" s="526">
        <f>E14+E59+E62+E65+E68+E76-E34</f>
        <v>36015888</v>
      </c>
      <c r="F3" s="526">
        <f>F14+F59+F62+F65+F68+F76-F34</f>
        <v>11927226.77</v>
      </c>
      <c r="G3" s="134">
        <f t="shared" ref="G3:H3" si="0">G14+G59+G62+G65+G68+G76-G34</f>
        <v>34200000</v>
      </c>
      <c r="H3" s="134">
        <f t="shared" si="0"/>
        <v>34200000</v>
      </c>
      <c r="I3" s="134">
        <f t="shared" ref="I3" si="1">I14+I59+I62+I65+I68+I76-I34</f>
        <v>34200000</v>
      </c>
    </row>
    <row r="4" spans="1:9">
      <c r="A4" s="887"/>
      <c r="B4" s="887"/>
      <c r="C4" s="888"/>
      <c r="D4" s="20">
        <v>12</v>
      </c>
      <c r="E4" s="526">
        <v>0</v>
      </c>
      <c r="F4" s="526">
        <v>0</v>
      </c>
      <c r="G4" s="134">
        <v>0</v>
      </c>
      <c r="H4" s="21">
        <v>0</v>
      </c>
      <c r="I4" s="21">
        <v>0</v>
      </c>
    </row>
    <row r="5" spans="1:9">
      <c r="A5" s="887"/>
      <c r="B5" s="887"/>
      <c r="C5" s="888"/>
      <c r="D5" s="28" t="s">
        <v>254</v>
      </c>
      <c r="E5" s="527">
        <f>E3+E4</f>
        <v>36015888</v>
      </c>
      <c r="F5" s="527">
        <f>F3+F4</f>
        <v>11927226.77</v>
      </c>
      <c r="G5" s="135">
        <f>G3+G4</f>
        <v>34200000</v>
      </c>
      <c r="H5" s="27">
        <f>H3+H4</f>
        <v>34200000</v>
      </c>
      <c r="I5" s="27">
        <f>I3+I4</f>
        <v>34200000</v>
      </c>
    </row>
    <row r="6" spans="1:9" s="38" customFormat="1">
      <c r="A6" s="887"/>
      <c r="B6" s="887"/>
      <c r="C6" s="888"/>
      <c r="D6" s="500" t="s">
        <v>259</v>
      </c>
      <c r="E6" s="501">
        <f>E34</f>
        <v>73000</v>
      </c>
      <c r="F6" s="501">
        <f>F34</f>
        <v>0</v>
      </c>
      <c r="G6" s="501">
        <f t="shared" ref="G6:H6" si="2">G34</f>
        <v>73000</v>
      </c>
      <c r="H6" s="501">
        <f t="shared" si="2"/>
        <v>73000</v>
      </c>
      <c r="I6" s="501">
        <f t="shared" ref="I6" si="3">I34</f>
        <v>73000</v>
      </c>
    </row>
    <row r="7" spans="1:9">
      <c r="A7" s="887"/>
      <c r="B7" s="887"/>
      <c r="C7" s="888"/>
      <c r="D7" s="20" t="s">
        <v>211</v>
      </c>
      <c r="E7" s="526">
        <f>E81+E105+E108+E111</f>
        <v>2027000</v>
      </c>
      <c r="F7" s="526">
        <f>F81+F105+F108+F111</f>
        <v>418876.64</v>
      </c>
      <c r="G7" s="134">
        <f>G81+G105+G108+G111</f>
        <v>1687000</v>
      </c>
      <c r="H7" s="21">
        <f>H81+H105+H108+H111</f>
        <v>1687000</v>
      </c>
      <c r="I7" s="21">
        <f>I81+I105+I108+I111</f>
        <v>1687000</v>
      </c>
    </row>
    <row r="8" spans="1:9">
      <c r="A8" s="887"/>
      <c r="B8" s="887"/>
      <c r="C8" s="888"/>
      <c r="D8" s="20">
        <v>71</v>
      </c>
      <c r="E8" s="526">
        <f t="shared" ref="E8" si="4">E118+E121</f>
        <v>1075000</v>
      </c>
      <c r="F8" s="526">
        <f t="shared" ref="F8" si="5">F118+F121</f>
        <v>0</v>
      </c>
      <c r="G8" s="134">
        <f t="shared" ref="G8" si="6">G118+G121</f>
        <v>1075000</v>
      </c>
      <c r="H8" s="21">
        <f>H118+H121</f>
        <v>1075000</v>
      </c>
      <c r="I8" s="21">
        <f>I118+I121</f>
        <v>1075000</v>
      </c>
    </row>
    <row r="9" spans="1:9">
      <c r="A9" s="887"/>
      <c r="B9" s="887"/>
      <c r="C9" s="888"/>
      <c r="D9" s="20" t="s">
        <v>252</v>
      </c>
      <c r="E9" s="526">
        <v>0</v>
      </c>
      <c r="F9" s="526">
        <v>0</v>
      </c>
      <c r="G9" s="134">
        <v>0</v>
      </c>
      <c r="H9" s="21">
        <v>0</v>
      </c>
      <c r="I9" s="21">
        <v>0</v>
      </c>
    </row>
    <row r="10" spans="1:9">
      <c r="A10" s="887"/>
      <c r="B10" s="887"/>
      <c r="C10" s="888"/>
      <c r="D10" s="20" t="s">
        <v>253</v>
      </c>
      <c r="E10" s="526">
        <v>0</v>
      </c>
      <c r="F10" s="526">
        <v>0</v>
      </c>
      <c r="G10" s="134">
        <v>0</v>
      </c>
      <c r="H10" s="21">
        <v>0</v>
      </c>
      <c r="I10" s="21">
        <v>0</v>
      </c>
    </row>
    <row r="11" spans="1:9">
      <c r="A11" s="887"/>
      <c r="B11" s="887"/>
      <c r="C11" s="888"/>
      <c r="D11" s="20" t="s">
        <v>226</v>
      </c>
      <c r="E11" s="526">
        <v>0</v>
      </c>
      <c r="F11" s="526">
        <v>0</v>
      </c>
      <c r="G11" s="134">
        <v>0</v>
      </c>
      <c r="H11" s="21">
        <v>0</v>
      </c>
      <c r="I11" s="21">
        <v>0</v>
      </c>
    </row>
    <row r="12" spans="1:9">
      <c r="A12" s="895"/>
      <c r="B12" s="895"/>
      <c r="C12" s="896"/>
      <c r="D12" s="20" t="s">
        <v>278</v>
      </c>
      <c r="E12" s="526">
        <f t="shared" ref="E12" si="7">E124</f>
        <v>0</v>
      </c>
      <c r="F12" s="526">
        <f t="shared" ref="F12" si="8">F124</f>
        <v>0</v>
      </c>
      <c r="G12" s="134">
        <f t="shared" ref="G12" si="9">G124</f>
        <v>0</v>
      </c>
      <c r="H12" s="21">
        <f>H124</f>
        <v>0</v>
      </c>
      <c r="I12" s="21">
        <f>I124</f>
        <v>0</v>
      </c>
    </row>
    <row r="13" spans="1:9" ht="25.5" customHeight="1">
      <c r="A13" s="897" t="s">
        <v>216</v>
      </c>
      <c r="B13" s="898"/>
      <c r="C13" s="898"/>
      <c r="D13" s="898"/>
      <c r="E13" s="898"/>
      <c r="F13" s="898"/>
      <c r="G13" s="898"/>
      <c r="H13" s="898"/>
      <c r="I13" s="898"/>
    </row>
    <row r="14" spans="1:9">
      <c r="A14" s="61" t="s">
        <v>101</v>
      </c>
      <c r="B14" s="11" t="s">
        <v>102</v>
      </c>
      <c r="C14" s="13"/>
      <c r="D14" s="13" t="s">
        <v>0</v>
      </c>
      <c r="E14" s="528">
        <f>E15+E17+E19+E22+E26+E31+E40+E42+E49+E52+E57</f>
        <v>7255637</v>
      </c>
      <c r="F14" s="528">
        <f>F15+F17+F19+F22+F26+F31+F40+F42+F49+F52+F57</f>
        <v>4604740.3800000008</v>
      </c>
      <c r="G14" s="140">
        <f t="shared" ref="G14" si="10">G15+G17+G19+G22+G26+G31+G40+G42+G49+G52+G57</f>
        <v>8171496</v>
      </c>
      <c r="H14" s="358">
        <f>H15+H17+H19+H22+H26+H31+H40+H42+H49+H52+H57</f>
        <v>8177627</v>
      </c>
      <c r="I14" s="358">
        <f>I15+I17+I19+I22+I26+I31+I40+I42+I49+I52+I57</f>
        <v>8199000</v>
      </c>
    </row>
    <row r="15" spans="1:9">
      <c r="A15" s="62" t="s">
        <v>1</v>
      </c>
      <c r="B15" s="6" t="s">
        <v>2</v>
      </c>
      <c r="C15" s="5" t="s">
        <v>220</v>
      </c>
      <c r="D15" s="5" t="s">
        <v>0</v>
      </c>
      <c r="E15" s="529">
        <f>E16</f>
        <v>2119886</v>
      </c>
      <c r="F15" s="529">
        <f>F16</f>
        <v>1117146.9099999999</v>
      </c>
      <c r="G15" s="141">
        <f>G16</f>
        <v>2147092</v>
      </c>
      <c r="H15" s="359">
        <f>H16</f>
        <v>2164531</v>
      </c>
      <c r="I15" s="359">
        <f>I16</f>
        <v>2170000</v>
      </c>
    </row>
    <row r="16" spans="1:9">
      <c r="A16" s="63" t="s">
        <v>3</v>
      </c>
      <c r="B16" s="7" t="s">
        <v>4</v>
      </c>
      <c r="C16" s="10" t="s">
        <v>220</v>
      </c>
      <c r="D16" s="10" t="s">
        <v>0</v>
      </c>
      <c r="E16" s="530">
        <v>2119886</v>
      </c>
      <c r="F16" s="530">
        <v>1117146.9099999999</v>
      </c>
      <c r="G16" s="142">
        <v>2147092</v>
      </c>
      <c r="H16" s="360">
        <v>2164531</v>
      </c>
      <c r="I16" s="360">
        <v>2170000</v>
      </c>
    </row>
    <row r="17" spans="1:9">
      <c r="A17" s="62" t="s">
        <v>7</v>
      </c>
      <c r="B17" s="6" t="s">
        <v>8</v>
      </c>
      <c r="C17" s="5" t="s">
        <v>220</v>
      </c>
      <c r="D17" s="5" t="s">
        <v>0</v>
      </c>
      <c r="E17" s="529">
        <f>E18</f>
        <v>35000</v>
      </c>
      <c r="F17" s="529">
        <f>F18</f>
        <v>26861.35</v>
      </c>
      <c r="G17" s="141">
        <f>G18</f>
        <v>60000</v>
      </c>
      <c r="H17" s="359">
        <f>H18</f>
        <v>35000</v>
      </c>
      <c r="I17" s="359">
        <f>I18</f>
        <v>35000</v>
      </c>
    </row>
    <row r="18" spans="1:9">
      <c r="A18" s="63" t="s">
        <v>9</v>
      </c>
      <c r="B18" s="7" t="s">
        <v>8</v>
      </c>
      <c r="C18" s="10" t="s">
        <v>220</v>
      </c>
      <c r="D18" s="10" t="s">
        <v>0</v>
      </c>
      <c r="E18" s="530">
        <v>35000</v>
      </c>
      <c r="F18" s="530">
        <v>26861.35</v>
      </c>
      <c r="G18" s="142">
        <v>60000</v>
      </c>
      <c r="H18" s="360">
        <v>35000</v>
      </c>
      <c r="I18" s="360">
        <v>35000</v>
      </c>
    </row>
    <row r="19" spans="1:9">
      <c r="A19" s="62" t="s">
        <v>10</v>
      </c>
      <c r="B19" s="6" t="s">
        <v>11</v>
      </c>
      <c r="C19" s="5" t="s">
        <v>220</v>
      </c>
      <c r="D19" s="5" t="s">
        <v>0</v>
      </c>
      <c r="E19" s="529">
        <f>E20+E21</f>
        <v>363751</v>
      </c>
      <c r="F19" s="529">
        <f>F20+F21</f>
        <v>192149.36</v>
      </c>
      <c r="G19" s="141">
        <f>G20+G21</f>
        <v>367404</v>
      </c>
      <c r="H19" s="359">
        <f>H20+H21</f>
        <v>371096</v>
      </c>
      <c r="I19" s="359">
        <f>I20+I21</f>
        <v>387000</v>
      </c>
    </row>
    <row r="20" spans="1:9">
      <c r="A20" s="63" t="s">
        <v>12</v>
      </c>
      <c r="B20" s="7" t="s">
        <v>13</v>
      </c>
      <c r="C20" s="10" t="s">
        <v>220</v>
      </c>
      <c r="D20" s="10" t="s">
        <v>0</v>
      </c>
      <c r="E20" s="530">
        <v>327800</v>
      </c>
      <c r="F20" s="530">
        <v>173157.83</v>
      </c>
      <c r="G20" s="142">
        <v>331092</v>
      </c>
      <c r="H20" s="360">
        <v>334548</v>
      </c>
      <c r="I20" s="360">
        <v>350000</v>
      </c>
    </row>
    <row r="21" spans="1:9">
      <c r="A21" s="63" t="s">
        <v>14</v>
      </c>
      <c r="B21" s="7" t="s">
        <v>15</v>
      </c>
      <c r="C21" s="10" t="s">
        <v>220</v>
      </c>
      <c r="D21" s="10" t="s">
        <v>0</v>
      </c>
      <c r="E21" s="530">
        <v>35951</v>
      </c>
      <c r="F21" s="530">
        <v>18991.53</v>
      </c>
      <c r="G21" s="142">
        <v>36312</v>
      </c>
      <c r="H21" s="360">
        <v>36548</v>
      </c>
      <c r="I21" s="360">
        <v>37000</v>
      </c>
    </row>
    <row r="22" spans="1:9">
      <c r="A22" s="62" t="s">
        <v>16</v>
      </c>
      <c r="B22" s="6" t="s">
        <v>17</v>
      </c>
      <c r="C22" s="5" t="s">
        <v>220</v>
      </c>
      <c r="D22" s="5" t="s">
        <v>0</v>
      </c>
      <c r="E22" s="529">
        <f>E23+E24+E25</f>
        <v>200000</v>
      </c>
      <c r="F22" s="529">
        <f>F23+F24+F25</f>
        <v>83639.11</v>
      </c>
      <c r="G22" s="141">
        <f>G23+G24+G25</f>
        <v>190000</v>
      </c>
      <c r="H22" s="359">
        <f>H23+H24+H25</f>
        <v>190000</v>
      </c>
      <c r="I22" s="359">
        <f>I23+I24+I25</f>
        <v>190000</v>
      </c>
    </row>
    <row r="23" spans="1:9">
      <c r="A23" s="63" t="s">
        <v>18</v>
      </c>
      <c r="B23" s="7" t="s">
        <v>19</v>
      </c>
      <c r="C23" s="10" t="s">
        <v>220</v>
      </c>
      <c r="D23" s="10" t="s">
        <v>0</v>
      </c>
      <c r="E23" s="530">
        <v>90000</v>
      </c>
      <c r="F23" s="530">
        <v>28210.01</v>
      </c>
      <c r="G23" s="142">
        <v>80000</v>
      </c>
      <c r="H23" s="360">
        <v>80000</v>
      </c>
      <c r="I23" s="360">
        <v>80000</v>
      </c>
    </row>
    <row r="24" spans="1:9">
      <c r="A24" s="63" t="s">
        <v>20</v>
      </c>
      <c r="B24" s="7" t="s">
        <v>21</v>
      </c>
      <c r="C24" s="10" t="s">
        <v>220</v>
      </c>
      <c r="D24" s="10" t="s">
        <v>0</v>
      </c>
      <c r="E24" s="530">
        <v>100000</v>
      </c>
      <c r="F24" s="530">
        <v>47773.46</v>
      </c>
      <c r="G24" s="142">
        <v>100000</v>
      </c>
      <c r="H24" s="360">
        <v>100000</v>
      </c>
      <c r="I24" s="360">
        <v>100000</v>
      </c>
    </row>
    <row r="25" spans="1:9">
      <c r="A25" s="63" t="s">
        <v>22</v>
      </c>
      <c r="B25" s="7" t="s">
        <v>23</v>
      </c>
      <c r="C25" s="10" t="s">
        <v>220</v>
      </c>
      <c r="D25" s="10" t="s">
        <v>0</v>
      </c>
      <c r="E25" s="530">
        <v>10000</v>
      </c>
      <c r="F25" s="530">
        <v>7655.64</v>
      </c>
      <c r="G25" s="142">
        <v>10000</v>
      </c>
      <c r="H25" s="360">
        <v>10000</v>
      </c>
      <c r="I25" s="360">
        <v>10000</v>
      </c>
    </row>
    <row r="26" spans="1:9">
      <c r="A26" s="62" t="s">
        <v>24</v>
      </c>
      <c r="B26" s="6" t="s">
        <v>25</v>
      </c>
      <c r="C26" s="5" t="s">
        <v>220</v>
      </c>
      <c r="D26" s="5" t="s">
        <v>0</v>
      </c>
      <c r="E26" s="529">
        <f>E27+E28+E29+E30</f>
        <v>180000</v>
      </c>
      <c r="F26" s="529">
        <f>F27+F28+F29+F30</f>
        <v>124583.31</v>
      </c>
      <c r="G26" s="141">
        <f>G27+G28+G29+G30</f>
        <v>200000</v>
      </c>
      <c r="H26" s="359">
        <f>H27+H28+H29+H30</f>
        <v>210000</v>
      </c>
      <c r="I26" s="359">
        <f>I27+I28+I29+I30</f>
        <v>210000</v>
      </c>
    </row>
    <row r="27" spans="1:9">
      <c r="A27" s="63" t="s">
        <v>26</v>
      </c>
      <c r="B27" s="7" t="s">
        <v>27</v>
      </c>
      <c r="C27" s="10" t="s">
        <v>220</v>
      </c>
      <c r="D27" s="10" t="s">
        <v>0</v>
      </c>
      <c r="E27" s="530">
        <v>50000</v>
      </c>
      <c r="F27" s="530">
        <v>14997.49</v>
      </c>
      <c r="G27" s="142">
        <v>45000</v>
      </c>
      <c r="H27" s="360">
        <v>50000</v>
      </c>
      <c r="I27" s="360">
        <v>50000</v>
      </c>
    </row>
    <row r="28" spans="1:9">
      <c r="A28" s="63" t="s">
        <v>28</v>
      </c>
      <c r="B28" s="7" t="s">
        <v>29</v>
      </c>
      <c r="C28" s="10" t="s">
        <v>220</v>
      </c>
      <c r="D28" s="10" t="s">
        <v>0</v>
      </c>
      <c r="E28" s="530">
        <v>110000</v>
      </c>
      <c r="F28" s="530">
        <v>75285.34</v>
      </c>
      <c r="G28" s="142">
        <v>115000</v>
      </c>
      <c r="H28" s="360">
        <v>120000</v>
      </c>
      <c r="I28" s="360">
        <v>120000</v>
      </c>
    </row>
    <row r="29" spans="1:9">
      <c r="A29" s="63" t="s">
        <v>32</v>
      </c>
      <c r="B29" s="7" t="s">
        <v>33</v>
      </c>
      <c r="C29" s="10" t="s">
        <v>220</v>
      </c>
      <c r="D29" s="10" t="s">
        <v>0</v>
      </c>
      <c r="E29" s="530">
        <v>20000</v>
      </c>
      <c r="F29" s="530">
        <v>34300.480000000003</v>
      </c>
      <c r="G29" s="142">
        <v>40000</v>
      </c>
      <c r="H29" s="360">
        <v>40000</v>
      </c>
      <c r="I29" s="360">
        <v>40000</v>
      </c>
    </row>
    <row r="30" spans="1:9">
      <c r="A30" s="63" t="s">
        <v>103</v>
      </c>
      <c r="B30" s="7" t="s">
        <v>104</v>
      </c>
      <c r="C30" s="10" t="s">
        <v>220</v>
      </c>
      <c r="D30" s="10" t="s">
        <v>0</v>
      </c>
      <c r="E30" s="530">
        <v>0</v>
      </c>
      <c r="F30" s="530">
        <v>0</v>
      </c>
      <c r="G30" s="142"/>
      <c r="H30" s="360"/>
      <c r="I30" s="360"/>
    </row>
    <row r="31" spans="1:9">
      <c r="A31" s="62" t="s">
        <v>34</v>
      </c>
      <c r="B31" s="6" t="s">
        <v>35</v>
      </c>
      <c r="C31" s="5" t="s">
        <v>220</v>
      </c>
      <c r="D31" s="5" t="s">
        <v>0</v>
      </c>
      <c r="E31" s="529">
        <f>E32+E33++E34+E35+E36+E37+E38+E39</f>
        <v>3173000</v>
      </c>
      <c r="F31" s="529">
        <f>F32+F33++F34+F35+F36+F37+F38+F39</f>
        <v>2620229.3199999998</v>
      </c>
      <c r="G31" s="141">
        <f t="shared" ref="G31:H31" si="11">G32+G33+G34+G35+G36+G37+G38+G39</f>
        <v>4018000</v>
      </c>
      <c r="H31" s="141">
        <f t="shared" si="11"/>
        <v>4018000</v>
      </c>
      <c r="I31" s="141">
        <f t="shared" ref="I31" si="12">I32+I33+I34+I35+I36+I37+I38+I39</f>
        <v>4018000</v>
      </c>
    </row>
    <row r="32" spans="1:9">
      <c r="A32" s="63" t="s">
        <v>36</v>
      </c>
      <c r="B32" s="7" t="s">
        <v>37</v>
      </c>
      <c r="C32" s="10" t="s">
        <v>220</v>
      </c>
      <c r="D32" s="10" t="s">
        <v>0</v>
      </c>
      <c r="E32" s="530">
        <v>450000</v>
      </c>
      <c r="F32" s="530">
        <v>137242.32</v>
      </c>
      <c r="G32" s="142">
        <v>500000</v>
      </c>
      <c r="H32" s="360">
        <v>500000</v>
      </c>
      <c r="I32" s="360">
        <v>500000</v>
      </c>
    </row>
    <row r="33" spans="1:10">
      <c r="A33" s="63" t="s">
        <v>38</v>
      </c>
      <c r="B33" s="7" t="s">
        <v>39</v>
      </c>
      <c r="C33" s="10" t="s">
        <v>220</v>
      </c>
      <c r="D33" s="10" t="s">
        <v>0</v>
      </c>
      <c r="E33" s="530">
        <v>1300000</v>
      </c>
      <c r="F33" s="142">
        <v>1341184.73</v>
      </c>
      <c r="G33" s="142">
        <v>1800000</v>
      </c>
      <c r="H33" s="142">
        <v>1800000</v>
      </c>
      <c r="I33" s="142">
        <v>1800000</v>
      </c>
    </row>
    <row r="34" spans="1:10" s="38" customFormat="1">
      <c r="A34" s="95" t="s">
        <v>38</v>
      </c>
      <c r="B34" s="96" t="s">
        <v>39</v>
      </c>
      <c r="C34" s="97"/>
      <c r="D34" s="97" t="s">
        <v>259</v>
      </c>
      <c r="E34" s="531">
        <v>73000</v>
      </c>
      <c r="F34" s="531">
        <v>0</v>
      </c>
      <c r="G34" s="143">
        <v>73000</v>
      </c>
      <c r="H34" s="143">
        <v>73000</v>
      </c>
      <c r="I34" s="143">
        <v>73000</v>
      </c>
    </row>
    <row r="35" spans="1:10">
      <c r="A35" s="63" t="s">
        <v>40</v>
      </c>
      <c r="B35" s="7" t="s">
        <v>41</v>
      </c>
      <c r="C35" s="10" t="s">
        <v>220</v>
      </c>
      <c r="D35" s="10" t="s">
        <v>0</v>
      </c>
      <c r="E35" s="530">
        <v>30000</v>
      </c>
      <c r="F35" s="530">
        <v>18674.400000000001</v>
      </c>
      <c r="G35" s="142">
        <v>30000</v>
      </c>
      <c r="H35" s="142">
        <v>30000</v>
      </c>
      <c r="I35" s="142">
        <v>30000</v>
      </c>
    </row>
    <row r="36" spans="1:10">
      <c r="A36" s="63" t="s">
        <v>42</v>
      </c>
      <c r="B36" s="7" t="s">
        <v>43</v>
      </c>
      <c r="C36" s="10" t="s">
        <v>220</v>
      </c>
      <c r="D36" s="10" t="s">
        <v>0</v>
      </c>
      <c r="E36" s="530">
        <v>700000</v>
      </c>
      <c r="F36" s="530">
        <v>630230.22</v>
      </c>
      <c r="G36" s="142">
        <v>850000</v>
      </c>
      <c r="H36" s="142">
        <v>850000</v>
      </c>
      <c r="I36" s="142">
        <v>850000</v>
      </c>
    </row>
    <row r="37" spans="1:10">
      <c r="A37" s="63" t="s">
        <v>46</v>
      </c>
      <c r="B37" s="7" t="s">
        <v>47</v>
      </c>
      <c r="C37" s="10" t="s">
        <v>220</v>
      </c>
      <c r="D37" s="10" t="s">
        <v>0</v>
      </c>
      <c r="E37" s="530">
        <v>40000</v>
      </c>
      <c r="F37" s="530">
        <v>8820</v>
      </c>
      <c r="G37" s="142">
        <v>35000</v>
      </c>
      <c r="H37" s="142">
        <v>35000</v>
      </c>
      <c r="I37" s="142">
        <v>35000</v>
      </c>
    </row>
    <row r="38" spans="1:10">
      <c r="A38" s="63" t="s">
        <v>48</v>
      </c>
      <c r="B38" s="7" t="s">
        <v>49</v>
      </c>
      <c r="C38" s="10" t="s">
        <v>220</v>
      </c>
      <c r="D38" s="10" t="s">
        <v>0</v>
      </c>
      <c r="E38" s="530">
        <v>180000</v>
      </c>
      <c r="F38" s="530">
        <v>124152.77</v>
      </c>
      <c r="G38" s="142">
        <v>180000</v>
      </c>
      <c r="H38" s="142">
        <v>180000</v>
      </c>
      <c r="I38" s="142">
        <v>180000</v>
      </c>
    </row>
    <row r="39" spans="1:10">
      <c r="A39" s="63" t="s">
        <v>52</v>
      </c>
      <c r="B39" s="7" t="s">
        <v>53</v>
      </c>
      <c r="C39" s="10" t="s">
        <v>220</v>
      </c>
      <c r="D39" s="10" t="s">
        <v>0</v>
      </c>
      <c r="E39" s="530">
        <v>400000</v>
      </c>
      <c r="F39" s="530">
        <v>359924.88</v>
      </c>
      <c r="G39" s="142">
        <v>550000</v>
      </c>
      <c r="H39" s="360">
        <v>550000</v>
      </c>
      <c r="I39" s="360">
        <v>550000</v>
      </c>
    </row>
    <row r="40" spans="1:10">
      <c r="A40" s="62" t="s">
        <v>54</v>
      </c>
      <c r="B40" s="6" t="s">
        <v>55</v>
      </c>
      <c r="C40" s="5" t="s">
        <v>220</v>
      </c>
      <c r="D40" s="5" t="s">
        <v>0</v>
      </c>
      <c r="E40" s="529">
        <f>E41</f>
        <v>2000</v>
      </c>
      <c r="F40" s="529">
        <f>F41</f>
        <v>0</v>
      </c>
      <c r="G40" s="141">
        <f>G41</f>
        <v>2000</v>
      </c>
      <c r="H40" s="359">
        <f>H41</f>
        <v>2000</v>
      </c>
      <c r="I40" s="359">
        <f>I41</f>
        <v>2000</v>
      </c>
    </row>
    <row r="41" spans="1:10">
      <c r="A41" s="63" t="s">
        <v>56</v>
      </c>
      <c r="B41" s="7" t="s">
        <v>55</v>
      </c>
      <c r="C41" s="10" t="s">
        <v>220</v>
      </c>
      <c r="D41" s="10" t="s">
        <v>0</v>
      </c>
      <c r="E41" s="530">
        <v>2000</v>
      </c>
      <c r="F41" s="530">
        <v>0</v>
      </c>
      <c r="G41" s="142">
        <v>2000</v>
      </c>
      <c r="H41" s="142">
        <v>2000</v>
      </c>
      <c r="I41" s="142">
        <v>2000</v>
      </c>
    </row>
    <row r="42" spans="1:10">
      <c r="A42" s="62" t="s">
        <v>57</v>
      </c>
      <c r="B42" s="6" t="s">
        <v>58</v>
      </c>
      <c r="C42" s="5" t="s">
        <v>220</v>
      </c>
      <c r="D42" s="5" t="s">
        <v>0</v>
      </c>
      <c r="E42" s="529">
        <f>E43+E44+E45+E46+E47+E48</f>
        <v>1127000</v>
      </c>
      <c r="F42" s="529">
        <f>F43+F44+F45+F46+F47+F48</f>
        <v>425866.58999999997</v>
      </c>
      <c r="G42" s="141">
        <f>G43+G44+G45+G46+G47+G48</f>
        <v>1127000</v>
      </c>
      <c r="H42" s="359">
        <f>H43+H44+H45+H46+H47+H48</f>
        <v>1127000</v>
      </c>
      <c r="I42" s="359">
        <f>I43+I44+I45+I46+I47+I48</f>
        <v>1127000</v>
      </c>
    </row>
    <row r="43" spans="1:10">
      <c r="A43" s="63" t="s">
        <v>61</v>
      </c>
      <c r="B43" s="7" t="s">
        <v>62</v>
      </c>
      <c r="C43" s="10" t="s">
        <v>220</v>
      </c>
      <c r="D43" s="10" t="s">
        <v>0</v>
      </c>
      <c r="E43" s="530">
        <v>1100000</v>
      </c>
      <c r="F43" s="530">
        <v>418528.75</v>
      </c>
      <c r="G43" s="142">
        <v>1100000</v>
      </c>
      <c r="H43" s="142">
        <v>1100000</v>
      </c>
      <c r="I43" s="142">
        <v>1100000</v>
      </c>
    </row>
    <row r="44" spans="1:10">
      <c r="A44" s="63" t="s">
        <v>63</v>
      </c>
      <c r="B44" s="7" t="s">
        <v>64</v>
      </c>
      <c r="C44" s="10" t="s">
        <v>220</v>
      </c>
      <c r="D44" s="10" t="s">
        <v>0</v>
      </c>
      <c r="E44" s="530">
        <v>5000</v>
      </c>
      <c r="F44" s="530">
        <v>2448</v>
      </c>
      <c r="G44" s="142">
        <v>5000</v>
      </c>
      <c r="H44" s="142">
        <v>5000</v>
      </c>
      <c r="I44" s="142">
        <v>5000</v>
      </c>
    </row>
    <row r="45" spans="1:10">
      <c r="A45" s="63" t="s">
        <v>65</v>
      </c>
      <c r="B45" s="7" t="s">
        <v>66</v>
      </c>
      <c r="C45" s="10" t="s">
        <v>220</v>
      </c>
      <c r="D45" s="10" t="s">
        <v>0</v>
      </c>
      <c r="E45" s="530">
        <v>0</v>
      </c>
      <c r="F45" s="530">
        <v>0</v>
      </c>
      <c r="G45" s="530">
        <v>0</v>
      </c>
      <c r="H45" s="530">
        <v>0</v>
      </c>
      <c r="I45" s="530">
        <v>0</v>
      </c>
    </row>
    <row r="46" spans="1:10">
      <c r="A46" s="63" t="s">
        <v>67</v>
      </c>
      <c r="B46" s="7" t="s">
        <v>68</v>
      </c>
      <c r="C46" s="10" t="s">
        <v>220</v>
      </c>
      <c r="D46" s="10" t="s">
        <v>0</v>
      </c>
      <c r="E46" s="530">
        <v>2000</v>
      </c>
      <c r="F46" s="530">
        <v>1245</v>
      </c>
      <c r="G46" s="142">
        <v>2000</v>
      </c>
      <c r="H46" s="142">
        <v>2000</v>
      </c>
      <c r="I46" s="142">
        <v>2000</v>
      </c>
    </row>
    <row r="47" spans="1:10" s="38" customFormat="1">
      <c r="A47" s="63" t="s">
        <v>105</v>
      </c>
      <c r="B47" s="7" t="s">
        <v>106</v>
      </c>
      <c r="C47" s="10" t="s">
        <v>220</v>
      </c>
      <c r="D47" s="10" t="s">
        <v>0</v>
      </c>
      <c r="E47" s="530">
        <v>10000</v>
      </c>
      <c r="F47" s="530">
        <v>1520.24</v>
      </c>
      <c r="G47" s="142">
        <v>10000</v>
      </c>
      <c r="H47" s="142">
        <v>10000</v>
      </c>
      <c r="I47" s="142">
        <v>10000</v>
      </c>
      <c r="J47"/>
    </row>
    <row r="48" spans="1:10">
      <c r="A48" s="63" t="s">
        <v>69</v>
      </c>
      <c r="B48" s="7" t="s">
        <v>58</v>
      </c>
      <c r="C48" s="10" t="s">
        <v>220</v>
      </c>
      <c r="D48" s="10" t="s">
        <v>0</v>
      </c>
      <c r="E48" s="530">
        <v>10000</v>
      </c>
      <c r="F48" s="530">
        <v>2124.6</v>
      </c>
      <c r="G48" s="142">
        <v>10000</v>
      </c>
      <c r="H48" s="142">
        <v>10000</v>
      </c>
      <c r="I48" s="142">
        <v>10000</v>
      </c>
    </row>
    <row r="49" spans="1:10">
      <c r="A49" s="62" t="s">
        <v>70</v>
      </c>
      <c r="B49" s="6" t="s">
        <v>71</v>
      </c>
      <c r="C49" s="5" t="s">
        <v>220</v>
      </c>
      <c r="D49" s="5" t="s">
        <v>0</v>
      </c>
      <c r="E49" s="529">
        <f>E50+E51</f>
        <v>15000</v>
      </c>
      <c r="F49" s="529">
        <f>F50+F51</f>
        <v>33.69</v>
      </c>
      <c r="G49" s="141">
        <f>G50+G51</f>
        <v>10000</v>
      </c>
      <c r="H49" s="359">
        <f>H50+H51</f>
        <v>10000</v>
      </c>
      <c r="I49" s="359">
        <f>I50+I51</f>
        <v>10000</v>
      </c>
    </row>
    <row r="50" spans="1:10">
      <c r="A50" s="63" t="s">
        <v>74</v>
      </c>
      <c r="B50" s="7" t="s">
        <v>75</v>
      </c>
      <c r="C50" s="10" t="s">
        <v>220</v>
      </c>
      <c r="D50" s="10" t="s">
        <v>0</v>
      </c>
      <c r="E50" s="530">
        <v>5000</v>
      </c>
      <c r="F50" s="530">
        <v>33.69</v>
      </c>
      <c r="G50" s="142">
        <v>5000</v>
      </c>
      <c r="H50" s="142">
        <v>5000</v>
      </c>
      <c r="I50" s="142">
        <v>5000</v>
      </c>
    </row>
    <row r="51" spans="1:10">
      <c r="A51" s="63" t="s">
        <v>76</v>
      </c>
      <c r="B51" s="7" t="s">
        <v>77</v>
      </c>
      <c r="C51" s="10" t="s">
        <v>220</v>
      </c>
      <c r="D51" s="10" t="s">
        <v>0</v>
      </c>
      <c r="E51" s="530">
        <v>10000</v>
      </c>
      <c r="F51" s="530">
        <v>0</v>
      </c>
      <c r="G51" s="142">
        <v>5000</v>
      </c>
      <c r="H51" s="142">
        <v>5000</v>
      </c>
      <c r="I51" s="142">
        <v>5000</v>
      </c>
    </row>
    <row r="52" spans="1:10">
      <c r="A52" s="62" t="s">
        <v>88</v>
      </c>
      <c r="B52" s="6" t="s">
        <v>89</v>
      </c>
      <c r="C52" s="5" t="s">
        <v>220</v>
      </c>
      <c r="D52" s="5" t="s">
        <v>0</v>
      </c>
      <c r="E52" s="529">
        <f>E53+E54+E55</f>
        <v>40000</v>
      </c>
      <c r="F52" s="529">
        <f>F53+F54+F55</f>
        <v>14230.740000000002</v>
      </c>
      <c r="G52" s="141">
        <f>G53+G54+G55</f>
        <v>50000</v>
      </c>
      <c r="H52" s="359">
        <f>H53+H54+H55</f>
        <v>50000</v>
      </c>
      <c r="I52" s="359">
        <f>I53+I54+I55</f>
        <v>50000</v>
      </c>
    </row>
    <row r="53" spans="1:10">
      <c r="A53" s="63" t="s">
        <v>90</v>
      </c>
      <c r="B53" s="7" t="s">
        <v>91</v>
      </c>
      <c r="C53" s="10" t="s">
        <v>220</v>
      </c>
      <c r="D53" s="10" t="s">
        <v>0</v>
      </c>
      <c r="E53" s="530">
        <v>10000</v>
      </c>
      <c r="F53" s="530">
        <v>8641.69</v>
      </c>
      <c r="G53" s="142">
        <v>15000</v>
      </c>
      <c r="H53" s="360">
        <v>15000</v>
      </c>
      <c r="I53" s="360">
        <v>15000</v>
      </c>
    </row>
    <row r="54" spans="1:10">
      <c r="A54" s="63" t="s">
        <v>92</v>
      </c>
      <c r="B54" s="7" t="s">
        <v>93</v>
      </c>
      <c r="C54" s="10" t="s">
        <v>220</v>
      </c>
      <c r="D54" s="10" t="s">
        <v>0</v>
      </c>
      <c r="E54" s="530">
        <v>10000</v>
      </c>
      <c r="F54" s="530">
        <v>5589.05</v>
      </c>
      <c r="G54" s="142">
        <v>15000</v>
      </c>
      <c r="H54" s="360">
        <v>15000</v>
      </c>
      <c r="I54" s="360">
        <v>15000</v>
      </c>
    </row>
    <row r="55" spans="1:10">
      <c r="A55" s="63" t="s">
        <v>94</v>
      </c>
      <c r="B55" s="7" t="s">
        <v>95</v>
      </c>
      <c r="C55" s="10" t="s">
        <v>220</v>
      </c>
      <c r="D55" s="10" t="s">
        <v>0</v>
      </c>
      <c r="E55" s="530">
        <v>20000</v>
      </c>
      <c r="F55" s="530">
        <v>0</v>
      </c>
      <c r="G55" s="142">
        <v>20000</v>
      </c>
      <c r="H55" s="360">
        <v>20000</v>
      </c>
      <c r="I55" s="360">
        <v>20000</v>
      </c>
    </row>
    <row r="56" spans="1:10">
      <c r="A56" s="63">
        <v>4225</v>
      </c>
      <c r="B56" s="7" t="s">
        <v>277</v>
      </c>
      <c r="C56" s="10" t="s">
        <v>220</v>
      </c>
      <c r="D56" s="10" t="s">
        <v>0</v>
      </c>
      <c r="E56" s="530">
        <v>0</v>
      </c>
      <c r="F56" s="530">
        <v>0</v>
      </c>
      <c r="G56" s="142"/>
      <c r="H56" s="360"/>
      <c r="I56" s="360"/>
      <c r="J56" s="38"/>
    </row>
    <row r="57" spans="1:10">
      <c r="A57" s="62" t="s">
        <v>140</v>
      </c>
      <c r="B57" s="6" t="s">
        <v>273</v>
      </c>
      <c r="C57" s="5" t="s">
        <v>220</v>
      </c>
      <c r="D57" s="5" t="s">
        <v>0</v>
      </c>
      <c r="E57" s="529">
        <f t="shared" ref="E57:F57" si="13">E58</f>
        <v>0</v>
      </c>
      <c r="F57" s="529">
        <f t="shared" si="13"/>
        <v>0</v>
      </c>
      <c r="G57" s="141">
        <f t="shared" ref="G57" si="14">G58</f>
        <v>0</v>
      </c>
      <c r="H57" s="359">
        <f>H58</f>
        <v>0</v>
      </c>
      <c r="I57" s="359">
        <f>I58</f>
        <v>0</v>
      </c>
    </row>
    <row r="58" spans="1:10">
      <c r="A58" s="63">
        <v>4262</v>
      </c>
      <c r="B58" s="7" t="s">
        <v>274</v>
      </c>
      <c r="C58" s="10" t="s">
        <v>220</v>
      </c>
      <c r="D58" s="10" t="s">
        <v>0</v>
      </c>
      <c r="E58" s="530">
        <v>0</v>
      </c>
      <c r="F58" s="530">
        <v>0</v>
      </c>
      <c r="G58" s="142">
        <v>0</v>
      </c>
      <c r="H58" s="360">
        <v>0</v>
      </c>
      <c r="I58" s="360">
        <v>0</v>
      </c>
    </row>
    <row r="59" spans="1:10">
      <c r="A59" s="61" t="s">
        <v>107</v>
      </c>
      <c r="B59" s="11" t="s">
        <v>108</v>
      </c>
      <c r="C59" s="13"/>
      <c r="D59" s="13" t="s">
        <v>0</v>
      </c>
      <c r="E59" s="528">
        <f t="shared" ref="E59:F60" si="15">E60</f>
        <v>6203251</v>
      </c>
      <c r="F59" s="528">
        <f t="shared" si="15"/>
        <v>4631740.1399999997</v>
      </c>
      <c r="G59" s="140">
        <f t="shared" ref="G59:I60" si="16">G60</f>
        <v>7451504</v>
      </c>
      <c r="H59" s="358">
        <f t="shared" si="16"/>
        <v>7445373</v>
      </c>
      <c r="I59" s="358">
        <f t="shared" si="16"/>
        <v>7424000</v>
      </c>
    </row>
    <row r="60" spans="1:10">
      <c r="A60" s="62" t="s">
        <v>34</v>
      </c>
      <c r="B60" s="6" t="s">
        <v>35</v>
      </c>
      <c r="C60" s="5" t="s">
        <v>219</v>
      </c>
      <c r="D60" s="5" t="s">
        <v>0</v>
      </c>
      <c r="E60" s="529">
        <f t="shared" si="15"/>
        <v>6203251</v>
      </c>
      <c r="F60" s="529">
        <f t="shared" si="15"/>
        <v>4631740.1399999997</v>
      </c>
      <c r="G60" s="141">
        <f t="shared" si="16"/>
        <v>7451504</v>
      </c>
      <c r="H60" s="359">
        <f t="shared" si="16"/>
        <v>7445373</v>
      </c>
      <c r="I60" s="359">
        <f t="shared" si="16"/>
        <v>7424000</v>
      </c>
    </row>
    <row r="61" spans="1:10">
      <c r="A61" s="63" t="s">
        <v>44</v>
      </c>
      <c r="B61" s="7" t="s">
        <v>45</v>
      </c>
      <c r="C61" s="10" t="s">
        <v>219</v>
      </c>
      <c r="D61" s="10" t="s">
        <v>0</v>
      </c>
      <c r="E61" s="530">
        <v>6203251</v>
      </c>
      <c r="F61" s="530">
        <v>4631740.1399999997</v>
      </c>
      <c r="G61" s="142">
        <v>7451504</v>
      </c>
      <c r="H61" s="360">
        <v>7445373</v>
      </c>
      <c r="I61" s="360">
        <v>7424000</v>
      </c>
    </row>
    <row r="62" spans="1:10">
      <c r="A62" s="61" t="s">
        <v>109</v>
      </c>
      <c r="B62" s="11" t="s">
        <v>87</v>
      </c>
      <c r="C62" s="13"/>
      <c r="D62" s="13" t="s">
        <v>0</v>
      </c>
      <c r="E62" s="528">
        <f t="shared" ref="E62:F63" si="17">E63</f>
        <v>40000</v>
      </c>
      <c r="F62" s="528">
        <f t="shared" si="17"/>
        <v>38365</v>
      </c>
      <c r="G62" s="140">
        <f t="shared" ref="G62:I63" si="18">G63</f>
        <v>40000</v>
      </c>
      <c r="H62" s="358">
        <f t="shared" si="18"/>
        <v>40000</v>
      </c>
      <c r="I62" s="358">
        <f t="shared" si="18"/>
        <v>40000</v>
      </c>
    </row>
    <row r="63" spans="1:10">
      <c r="A63" s="62" t="s">
        <v>88</v>
      </c>
      <c r="B63" s="6" t="s">
        <v>89</v>
      </c>
      <c r="C63" s="5" t="s">
        <v>220</v>
      </c>
      <c r="D63" s="5" t="s">
        <v>0</v>
      </c>
      <c r="E63" s="529">
        <f t="shared" si="17"/>
        <v>40000</v>
      </c>
      <c r="F63" s="529">
        <f t="shared" si="17"/>
        <v>38365</v>
      </c>
      <c r="G63" s="141">
        <f t="shared" si="18"/>
        <v>40000</v>
      </c>
      <c r="H63" s="359">
        <f t="shared" si="18"/>
        <v>40000</v>
      </c>
      <c r="I63" s="359">
        <f t="shared" si="18"/>
        <v>40000</v>
      </c>
    </row>
    <row r="64" spans="1:10">
      <c r="A64" s="63" t="s">
        <v>90</v>
      </c>
      <c r="B64" s="7" t="s">
        <v>91</v>
      </c>
      <c r="C64" s="10" t="s">
        <v>220</v>
      </c>
      <c r="D64" s="10" t="s">
        <v>0</v>
      </c>
      <c r="E64" s="530">
        <v>40000</v>
      </c>
      <c r="F64" s="530">
        <v>38365</v>
      </c>
      <c r="G64" s="142">
        <v>40000</v>
      </c>
      <c r="H64" s="142">
        <v>40000</v>
      </c>
      <c r="I64" s="142">
        <v>40000</v>
      </c>
    </row>
    <row r="65" spans="1:9">
      <c r="A65" s="61" t="s">
        <v>110</v>
      </c>
      <c r="B65" s="11" t="s">
        <v>111</v>
      </c>
      <c r="C65" s="13"/>
      <c r="D65" s="13" t="s">
        <v>0</v>
      </c>
      <c r="E65" s="528">
        <f t="shared" ref="E65:F66" si="19">E66</f>
        <v>22390000</v>
      </c>
      <c r="F65" s="528">
        <f t="shared" si="19"/>
        <v>2652381.25</v>
      </c>
      <c r="G65" s="140">
        <f t="shared" ref="G65:I66" si="20">G66</f>
        <v>18500000</v>
      </c>
      <c r="H65" s="358">
        <f t="shared" si="20"/>
        <v>18500000</v>
      </c>
      <c r="I65" s="358">
        <f t="shared" si="20"/>
        <v>18500000</v>
      </c>
    </row>
    <row r="66" spans="1:9">
      <c r="A66" s="62" t="s">
        <v>112</v>
      </c>
      <c r="B66" s="6" t="s">
        <v>113</v>
      </c>
      <c r="C66" s="5" t="s">
        <v>221</v>
      </c>
      <c r="D66" s="5" t="s">
        <v>0</v>
      </c>
      <c r="E66" s="529">
        <f t="shared" si="19"/>
        <v>22390000</v>
      </c>
      <c r="F66" s="529">
        <f t="shared" si="19"/>
        <v>2652381.25</v>
      </c>
      <c r="G66" s="141">
        <f t="shared" si="20"/>
        <v>18500000</v>
      </c>
      <c r="H66" s="359">
        <f t="shared" si="20"/>
        <v>18500000</v>
      </c>
      <c r="I66" s="359">
        <f t="shared" si="20"/>
        <v>18500000</v>
      </c>
    </row>
    <row r="67" spans="1:9">
      <c r="A67" s="63" t="s">
        <v>114</v>
      </c>
      <c r="B67" s="7" t="s">
        <v>113</v>
      </c>
      <c r="C67" s="10" t="s">
        <v>221</v>
      </c>
      <c r="D67" s="10" t="s">
        <v>0</v>
      </c>
      <c r="E67" s="530">
        <v>22390000</v>
      </c>
      <c r="F67" s="530">
        <v>2652381.25</v>
      </c>
      <c r="G67" s="142">
        <v>18500000</v>
      </c>
      <c r="H67" s="142">
        <v>18500000</v>
      </c>
      <c r="I67" s="142">
        <v>18500000</v>
      </c>
    </row>
    <row r="68" spans="1:9">
      <c r="A68" s="61" t="s">
        <v>115</v>
      </c>
      <c r="B68" s="11" t="s">
        <v>116</v>
      </c>
      <c r="C68" s="13"/>
      <c r="D68" s="13" t="s">
        <v>0</v>
      </c>
      <c r="E68" s="528">
        <f>E69+E74</f>
        <v>0</v>
      </c>
      <c r="F68" s="528">
        <f>F69+F74</f>
        <v>0</v>
      </c>
      <c r="G68" s="140">
        <f>G69+G74</f>
        <v>0</v>
      </c>
      <c r="H68" s="358">
        <f>H69+H74</f>
        <v>0</v>
      </c>
      <c r="I68" s="358">
        <f>I69+I74</f>
        <v>0</v>
      </c>
    </row>
    <row r="69" spans="1:9">
      <c r="A69" s="62" t="s">
        <v>34</v>
      </c>
      <c r="B69" s="6" t="s">
        <v>35</v>
      </c>
      <c r="C69" s="5" t="s">
        <v>221</v>
      </c>
      <c r="D69" s="5" t="s">
        <v>0</v>
      </c>
      <c r="E69" s="529">
        <f>E70+E71+E72+E73</f>
        <v>0</v>
      </c>
      <c r="F69" s="529">
        <f>F70+F71+F72+F73</f>
        <v>0</v>
      </c>
      <c r="G69" s="141">
        <f>G70+G71+G72+G73</f>
        <v>0</v>
      </c>
      <c r="H69" s="359">
        <f>H70+H71+H72+H73</f>
        <v>0</v>
      </c>
      <c r="I69" s="359">
        <f>I70+I71+I72+I73</f>
        <v>0</v>
      </c>
    </row>
    <row r="70" spans="1:9">
      <c r="A70" s="63" t="s">
        <v>36</v>
      </c>
      <c r="B70" s="7" t="s">
        <v>37</v>
      </c>
      <c r="C70" s="10" t="s">
        <v>221</v>
      </c>
      <c r="D70" s="10" t="s">
        <v>0</v>
      </c>
      <c r="E70" s="530">
        <v>0</v>
      </c>
      <c r="F70" s="530">
        <v>0</v>
      </c>
      <c r="G70" s="142">
        <v>0</v>
      </c>
      <c r="H70" s="360">
        <v>0</v>
      </c>
      <c r="I70" s="360">
        <v>0</v>
      </c>
    </row>
    <row r="71" spans="1:9">
      <c r="A71" s="63" t="s">
        <v>38</v>
      </c>
      <c r="B71" s="7" t="s">
        <v>39</v>
      </c>
      <c r="C71" s="10" t="s">
        <v>221</v>
      </c>
      <c r="D71" s="10" t="s">
        <v>0</v>
      </c>
      <c r="E71" s="530">
        <v>0</v>
      </c>
      <c r="F71" s="530">
        <v>0</v>
      </c>
      <c r="G71" s="142">
        <v>0</v>
      </c>
      <c r="H71" s="360">
        <v>0</v>
      </c>
      <c r="I71" s="360">
        <v>0</v>
      </c>
    </row>
    <row r="72" spans="1:9">
      <c r="A72" s="63" t="s">
        <v>46</v>
      </c>
      <c r="B72" s="7" t="s">
        <v>47</v>
      </c>
      <c r="C72" s="10" t="s">
        <v>221</v>
      </c>
      <c r="D72" s="10" t="s">
        <v>0</v>
      </c>
      <c r="E72" s="530">
        <v>0</v>
      </c>
      <c r="F72" s="530">
        <v>0</v>
      </c>
      <c r="G72" s="142">
        <v>0</v>
      </c>
      <c r="H72" s="360">
        <v>0</v>
      </c>
      <c r="I72" s="360">
        <v>0</v>
      </c>
    </row>
    <row r="73" spans="1:9">
      <c r="A73" s="63" t="s">
        <v>52</v>
      </c>
      <c r="B73" s="7" t="s">
        <v>53</v>
      </c>
      <c r="C73" s="10" t="s">
        <v>221</v>
      </c>
      <c r="D73" s="10" t="s">
        <v>0</v>
      </c>
      <c r="E73" s="530">
        <v>0</v>
      </c>
      <c r="F73" s="530">
        <v>0</v>
      </c>
      <c r="G73" s="142">
        <v>0</v>
      </c>
      <c r="H73" s="360">
        <v>0</v>
      </c>
      <c r="I73" s="360">
        <v>0</v>
      </c>
    </row>
    <row r="74" spans="1:9">
      <c r="A74" s="62" t="s">
        <v>112</v>
      </c>
      <c r="B74" s="6" t="s">
        <v>113</v>
      </c>
      <c r="C74" s="5" t="s">
        <v>221</v>
      </c>
      <c r="D74" s="5" t="s">
        <v>0</v>
      </c>
      <c r="E74" s="529">
        <f>E75</f>
        <v>0</v>
      </c>
      <c r="F74" s="529">
        <f>F75</f>
        <v>0</v>
      </c>
      <c r="G74" s="141">
        <f>G75</f>
        <v>0</v>
      </c>
      <c r="H74" s="359">
        <f>H75</f>
        <v>0</v>
      </c>
      <c r="I74" s="359">
        <f>I75</f>
        <v>0</v>
      </c>
    </row>
    <row r="75" spans="1:9">
      <c r="A75" s="64" t="s">
        <v>114</v>
      </c>
      <c r="B75" s="16" t="s">
        <v>113</v>
      </c>
      <c r="C75" s="17" t="s">
        <v>221</v>
      </c>
      <c r="D75" s="17" t="s">
        <v>0</v>
      </c>
      <c r="E75" s="362">
        <v>0</v>
      </c>
      <c r="F75" s="362">
        <v>0</v>
      </c>
      <c r="G75" s="362">
        <v>0</v>
      </c>
      <c r="H75" s="361">
        <v>0</v>
      </c>
      <c r="I75" s="361">
        <v>0</v>
      </c>
    </row>
    <row r="76" spans="1:9">
      <c r="A76" s="61" t="s">
        <v>275</v>
      </c>
      <c r="B76" s="11" t="s">
        <v>276</v>
      </c>
      <c r="C76" s="13"/>
      <c r="D76" s="13" t="s">
        <v>0</v>
      </c>
      <c r="E76" s="528">
        <f>E77+E79</f>
        <v>200000</v>
      </c>
      <c r="F76" s="528">
        <f>F77+F79</f>
        <v>0</v>
      </c>
      <c r="G76" s="140">
        <f>G77+G79</f>
        <v>110000</v>
      </c>
      <c r="H76" s="358">
        <f>H77+H79</f>
        <v>110000</v>
      </c>
      <c r="I76" s="358">
        <f>I77+I79</f>
        <v>110000</v>
      </c>
    </row>
    <row r="77" spans="1:9">
      <c r="A77" s="62" t="s">
        <v>34</v>
      </c>
      <c r="B77" s="6" t="s">
        <v>35</v>
      </c>
      <c r="C77" s="5" t="s">
        <v>221</v>
      </c>
      <c r="D77" s="5" t="s">
        <v>0</v>
      </c>
      <c r="E77" s="529">
        <f t="shared" ref="E77:F77" si="21">E78</f>
        <v>100000</v>
      </c>
      <c r="F77" s="529">
        <f t="shared" si="21"/>
        <v>0</v>
      </c>
      <c r="G77" s="141">
        <f t="shared" ref="G77" si="22">G78</f>
        <v>10000</v>
      </c>
      <c r="H77" s="359">
        <f>H78</f>
        <v>10000</v>
      </c>
      <c r="I77" s="359">
        <f>I78</f>
        <v>10000</v>
      </c>
    </row>
    <row r="78" spans="1:9">
      <c r="A78" s="63" t="s">
        <v>36</v>
      </c>
      <c r="B78" s="7" t="s">
        <v>37</v>
      </c>
      <c r="C78" s="10" t="s">
        <v>221</v>
      </c>
      <c r="D78" s="10" t="s">
        <v>0</v>
      </c>
      <c r="E78" s="530">
        <v>100000</v>
      </c>
      <c r="F78" s="530">
        <v>0</v>
      </c>
      <c r="G78" s="142">
        <v>10000</v>
      </c>
      <c r="H78" s="360">
        <v>10000</v>
      </c>
      <c r="I78" s="360">
        <v>10000</v>
      </c>
    </row>
    <row r="79" spans="1:9">
      <c r="A79" s="62" t="s">
        <v>112</v>
      </c>
      <c r="B79" s="6" t="s">
        <v>113</v>
      </c>
      <c r="C79" s="5" t="s">
        <v>221</v>
      </c>
      <c r="D79" s="5" t="s">
        <v>0</v>
      </c>
      <c r="E79" s="529">
        <f>E80</f>
        <v>100000</v>
      </c>
      <c r="F79" s="529">
        <f>F80</f>
        <v>0</v>
      </c>
      <c r="G79" s="141">
        <f>G80</f>
        <v>100000</v>
      </c>
      <c r="H79" s="359">
        <f>H80</f>
        <v>100000</v>
      </c>
      <c r="I79" s="359">
        <f>I80</f>
        <v>100000</v>
      </c>
    </row>
    <row r="80" spans="1:9">
      <c r="A80" s="64" t="s">
        <v>114</v>
      </c>
      <c r="B80" s="16" t="s">
        <v>113</v>
      </c>
      <c r="C80" s="17" t="s">
        <v>221</v>
      </c>
      <c r="D80" s="17" t="s">
        <v>0</v>
      </c>
      <c r="E80" s="362">
        <v>100000</v>
      </c>
      <c r="F80" s="362">
        <v>0</v>
      </c>
      <c r="G80" s="362">
        <v>100000</v>
      </c>
      <c r="H80" s="361">
        <v>100000</v>
      </c>
      <c r="I80" s="361">
        <v>100000</v>
      </c>
    </row>
    <row r="81" spans="1:9">
      <c r="A81" s="61" t="s">
        <v>101</v>
      </c>
      <c r="B81" s="11" t="s">
        <v>102</v>
      </c>
      <c r="C81" s="13"/>
      <c r="D81" s="13" t="s">
        <v>211</v>
      </c>
      <c r="E81" s="528">
        <f t="shared" ref="E81" si="23">E82+E85+E89+E97+E100+E103</f>
        <v>579000</v>
      </c>
      <c r="F81" s="528">
        <f t="shared" ref="F81" si="24">F82+F85+F89+F97+F100+F103</f>
        <v>341392.26</v>
      </c>
      <c r="G81" s="140">
        <f t="shared" ref="G81" si="25">G82+G85+G89+G97+G100+G103</f>
        <v>569000</v>
      </c>
      <c r="H81" s="23">
        <f>H82+H85+H89+H97+H100+H103</f>
        <v>569000</v>
      </c>
      <c r="I81" s="23">
        <f>I82+I85+I89+I97+I100+I103</f>
        <v>569000</v>
      </c>
    </row>
    <row r="82" spans="1:9" s="110" customFormat="1">
      <c r="A82" s="62" t="s">
        <v>16</v>
      </c>
      <c r="B82" s="6" t="s">
        <v>17</v>
      </c>
      <c r="C82" s="5" t="s">
        <v>220</v>
      </c>
      <c r="D82" s="5" t="s">
        <v>211</v>
      </c>
      <c r="E82" s="529">
        <f>E83+E84</f>
        <v>10000</v>
      </c>
      <c r="F82" s="529">
        <f>F83+F84</f>
        <v>0</v>
      </c>
      <c r="G82" s="141">
        <f>G83+G84</f>
        <v>10000</v>
      </c>
      <c r="H82" s="111">
        <f>H83+H84</f>
        <v>10000</v>
      </c>
      <c r="I82" s="111">
        <f>I83+I84</f>
        <v>10000</v>
      </c>
    </row>
    <row r="83" spans="1:9">
      <c r="A83" s="95" t="s">
        <v>18</v>
      </c>
      <c r="B83" s="96" t="s">
        <v>19</v>
      </c>
      <c r="C83" s="103" t="s">
        <v>220</v>
      </c>
      <c r="D83" s="103" t="s">
        <v>211</v>
      </c>
      <c r="E83" s="364">
        <v>5000</v>
      </c>
      <c r="F83" s="364">
        <v>0</v>
      </c>
      <c r="G83" s="364">
        <v>5000</v>
      </c>
      <c r="H83" s="364">
        <v>5000</v>
      </c>
      <c r="I83" s="364">
        <v>5000</v>
      </c>
    </row>
    <row r="84" spans="1:9">
      <c r="A84" s="95" t="s">
        <v>22</v>
      </c>
      <c r="B84" s="96" t="s">
        <v>23</v>
      </c>
      <c r="C84" s="103" t="s">
        <v>220</v>
      </c>
      <c r="D84" s="103" t="s">
        <v>211</v>
      </c>
      <c r="E84" s="364">
        <v>5000</v>
      </c>
      <c r="F84" s="364">
        <v>0</v>
      </c>
      <c r="G84" s="364">
        <v>5000</v>
      </c>
      <c r="H84" s="364">
        <v>5000</v>
      </c>
      <c r="I84" s="364">
        <v>5000</v>
      </c>
    </row>
    <row r="85" spans="1:9" s="110" customFormat="1">
      <c r="A85" s="62" t="s">
        <v>24</v>
      </c>
      <c r="B85" s="6" t="s">
        <v>25</v>
      </c>
      <c r="C85" s="5" t="s">
        <v>220</v>
      </c>
      <c r="D85" s="5" t="s">
        <v>211</v>
      </c>
      <c r="E85" s="529">
        <f>E86+E87+E88</f>
        <v>47000</v>
      </c>
      <c r="F85" s="529">
        <f>F86+F87+F88</f>
        <v>0</v>
      </c>
      <c r="G85" s="141">
        <f>G86+G87+G88</f>
        <v>47000</v>
      </c>
      <c r="H85" s="111">
        <f>H86+H87+H88</f>
        <v>47000</v>
      </c>
      <c r="I85" s="111">
        <f>I86+I87+I88</f>
        <v>47000</v>
      </c>
    </row>
    <row r="86" spans="1:9">
      <c r="A86" s="95" t="s">
        <v>26</v>
      </c>
      <c r="B86" s="96" t="s">
        <v>27</v>
      </c>
      <c r="C86" s="103" t="s">
        <v>220</v>
      </c>
      <c r="D86" s="103" t="s">
        <v>211</v>
      </c>
      <c r="E86" s="364">
        <v>12000</v>
      </c>
      <c r="F86" s="364">
        <v>0</v>
      </c>
      <c r="G86" s="364">
        <v>12000</v>
      </c>
      <c r="H86" s="363">
        <v>12000</v>
      </c>
      <c r="I86" s="363">
        <v>12000</v>
      </c>
    </row>
    <row r="87" spans="1:9">
      <c r="A87" s="95" t="s">
        <v>28</v>
      </c>
      <c r="B87" s="96" t="s">
        <v>29</v>
      </c>
      <c r="C87" s="103" t="s">
        <v>220</v>
      </c>
      <c r="D87" s="103" t="s">
        <v>211</v>
      </c>
      <c r="E87" s="364">
        <v>25000</v>
      </c>
      <c r="F87" s="364">
        <v>0</v>
      </c>
      <c r="G87" s="364">
        <v>25000</v>
      </c>
      <c r="H87" s="363">
        <v>25000</v>
      </c>
      <c r="I87" s="363">
        <v>25000</v>
      </c>
    </row>
    <row r="88" spans="1:9">
      <c r="A88" s="95" t="s">
        <v>32</v>
      </c>
      <c r="B88" s="96" t="s">
        <v>33</v>
      </c>
      <c r="C88" s="103" t="s">
        <v>220</v>
      </c>
      <c r="D88" s="103" t="s">
        <v>211</v>
      </c>
      <c r="E88" s="364">
        <v>10000</v>
      </c>
      <c r="F88" s="364">
        <v>0</v>
      </c>
      <c r="G88" s="364">
        <v>10000</v>
      </c>
      <c r="H88" s="363">
        <v>10000</v>
      </c>
      <c r="I88" s="363">
        <v>10000</v>
      </c>
    </row>
    <row r="89" spans="1:9" s="110" customFormat="1">
      <c r="A89" s="62" t="s">
        <v>34</v>
      </c>
      <c r="B89" s="6" t="s">
        <v>35</v>
      </c>
      <c r="C89" s="5" t="s">
        <v>220</v>
      </c>
      <c r="D89" s="5" t="s">
        <v>211</v>
      </c>
      <c r="E89" s="529">
        <f>E90+E91+E92+E93+E94+E95+E96</f>
        <v>472000</v>
      </c>
      <c r="F89" s="529">
        <f>F90+F91+F92+F93+F94+F95+F96</f>
        <v>341392.26</v>
      </c>
      <c r="G89" s="141">
        <f>G90+G91+G92+G93+G94+G95+G96</f>
        <v>482000</v>
      </c>
      <c r="H89" s="111">
        <f>H90+H91+H92+H93+H94+H95+H96</f>
        <v>482000</v>
      </c>
      <c r="I89" s="111">
        <f>I90+I91+I92+I93+I94+I95+I96</f>
        <v>482000</v>
      </c>
    </row>
    <row r="90" spans="1:9">
      <c r="A90" s="95" t="s">
        <v>36</v>
      </c>
      <c r="B90" s="96" t="s">
        <v>37</v>
      </c>
      <c r="C90" s="103" t="s">
        <v>220</v>
      </c>
      <c r="D90" s="103" t="s">
        <v>211</v>
      </c>
      <c r="E90" s="364">
        <v>100000</v>
      </c>
      <c r="F90" s="364"/>
      <c r="G90" s="364">
        <v>100000</v>
      </c>
      <c r="H90" s="364">
        <v>100000</v>
      </c>
      <c r="I90" s="364">
        <v>100000</v>
      </c>
    </row>
    <row r="91" spans="1:9">
      <c r="A91" s="95" t="s">
        <v>38</v>
      </c>
      <c r="B91" s="96" t="s">
        <v>39</v>
      </c>
      <c r="C91" s="103" t="s">
        <v>220</v>
      </c>
      <c r="D91" s="103" t="s">
        <v>211</v>
      </c>
      <c r="E91" s="364">
        <v>227000</v>
      </c>
      <c r="F91" s="364">
        <v>257267.26</v>
      </c>
      <c r="G91" s="364">
        <v>227000</v>
      </c>
      <c r="H91" s="364">
        <v>227000</v>
      </c>
      <c r="I91" s="364">
        <v>227000</v>
      </c>
    </row>
    <row r="92" spans="1:9">
      <c r="A92" s="95" t="s">
        <v>40</v>
      </c>
      <c r="B92" s="104" t="s">
        <v>41</v>
      </c>
      <c r="C92" s="103" t="s">
        <v>220</v>
      </c>
      <c r="D92" s="103" t="s">
        <v>211</v>
      </c>
      <c r="E92" s="364">
        <v>15000</v>
      </c>
      <c r="F92" s="364">
        <v>0</v>
      </c>
      <c r="G92" s="364">
        <v>15000</v>
      </c>
      <c r="H92" s="364">
        <v>15000</v>
      </c>
      <c r="I92" s="364">
        <v>15000</v>
      </c>
    </row>
    <row r="93" spans="1:9">
      <c r="A93" s="95" t="s">
        <v>42</v>
      </c>
      <c r="B93" s="104" t="s">
        <v>43</v>
      </c>
      <c r="C93" s="103" t="s">
        <v>220</v>
      </c>
      <c r="D93" s="103" t="s">
        <v>211</v>
      </c>
      <c r="E93" s="364">
        <v>50000</v>
      </c>
      <c r="F93" s="364">
        <v>0</v>
      </c>
      <c r="G93" s="364">
        <v>50000</v>
      </c>
      <c r="H93" s="364">
        <v>50000</v>
      </c>
      <c r="I93" s="364">
        <v>50000</v>
      </c>
    </row>
    <row r="94" spans="1:9">
      <c r="A94" s="95" t="s">
        <v>46</v>
      </c>
      <c r="B94" s="104" t="s">
        <v>47</v>
      </c>
      <c r="C94" s="103" t="s">
        <v>220</v>
      </c>
      <c r="D94" s="103" t="s">
        <v>211</v>
      </c>
      <c r="E94" s="364">
        <v>30000</v>
      </c>
      <c r="F94" s="364">
        <v>0</v>
      </c>
      <c r="G94" s="364">
        <v>30000</v>
      </c>
      <c r="H94" s="364">
        <v>30000</v>
      </c>
      <c r="I94" s="364">
        <v>30000</v>
      </c>
    </row>
    <row r="95" spans="1:9">
      <c r="A95" s="95" t="s">
        <v>48</v>
      </c>
      <c r="B95" s="104" t="s">
        <v>49</v>
      </c>
      <c r="C95" s="103" t="s">
        <v>220</v>
      </c>
      <c r="D95" s="103" t="s">
        <v>211</v>
      </c>
      <c r="E95" s="364">
        <v>30000</v>
      </c>
      <c r="F95" s="364">
        <v>0</v>
      </c>
      <c r="G95" s="364">
        <v>30000</v>
      </c>
      <c r="H95" s="364">
        <v>30000</v>
      </c>
      <c r="I95" s="364">
        <v>30000</v>
      </c>
    </row>
    <row r="96" spans="1:9">
      <c r="A96" s="105" t="s">
        <v>52</v>
      </c>
      <c r="B96" s="106" t="s">
        <v>53</v>
      </c>
      <c r="C96" s="107" t="s">
        <v>220</v>
      </c>
      <c r="D96" s="107" t="s">
        <v>211</v>
      </c>
      <c r="E96" s="532">
        <v>20000</v>
      </c>
      <c r="F96" s="532">
        <v>84125</v>
      </c>
      <c r="G96" s="365">
        <v>30000</v>
      </c>
      <c r="H96" s="365">
        <v>30000</v>
      </c>
      <c r="I96" s="365">
        <v>30000</v>
      </c>
    </row>
    <row r="97" spans="1:9" s="110" customFormat="1">
      <c r="A97" s="62" t="s">
        <v>57</v>
      </c>
      <c r="B97" s="6" t="s">
        <v>58</v>
      </c>
      <c r="C97" s="5" t="s">
        <v>220</v>
      </c>
      <c r="D97" s="5" t="s">
        <v>211</v>
      </c>
      <c r="E97" s="529">
        <f>E98+E99</f>
        <v>10000</v>
      </c>
      <c r="F97" s="529">
        <f>F98+F99</f>
        <v>0</v>
      </c>
      <c r="G97" s="141">
        <f>G98+G99</f>
        <v>10000</v>
      </c>
      <c r="H97" s="111">
        <f>H98+H99</f>
        <v>10000</v>
      </c>
      <c r="I97" s="111">
        <f>I98+I99</f>
        <v>10000</v>
      </c>
    </row>
    <row r="98" spans="1:9">
      <c r="A98" s="95" t="s">
        <v>67</v>
      </c>
      <c r="B98" s="96" t="s">
        <v>68</v>
      </c>
      <c r="C98" s="107" t="s">
        <v>220</v>
      </c>
      <c r="D98" s="107" t="s">
        <v>211</v>
      </c>
      <c r="E98" s="532">
        <v>5000</v>
      </c>
      <c r="F98" s="532">
        <v>0</v>
      </c>
      <c r="G98" s="365">
        <v>5000</v>
      </c>
      <c r="H98" s="365">
        <v>5000</v>
      </c>
      <c r="I98" s="365">
        <v>5000</v>
      </c>
    </row>
    <row r="99" spans="1:9">
      <c r="A99" s="95" t="s">
        <v>69</v>
      </c>
      <c r="B99" s="96" t="s">
        <v>58</v>
      </c>
      <c r="C99" s="107" t="s">
        <v>220</v>
      </c>
      <c r="D99" s="107" t="s">
        <v>211</v>
      </c>
      <c r="E99" s="532">
        <v>5000</v>
      </c>
      <c r="F99" s="532">
        <v>0</v>
      </c>
      <c r="G99" s="365">
        <v>5000</v>
      </c>
      <c r="H99" s="365">
        <v>5000</v>
      </c>
      <c r="I99" s="365">
        <v>5000</v>
      </c>
    </row>
    <row r="100" spans="1:9" s="110" customFormat="1">
      <c r="A100" s="62" t="s">
        <v>70</v>
      </c>
      <c r="B100" s="6" t="s">
        <v>71</v>
      </c>
      <c r="C100" s="5" t="s">
        <v>220</v>
      </c>
      <c r="D100" s="5" t="s">
        <v>211</v>
      </c>
      <c r="E100" s="529">
        <f t="shared" ref="E100" si="26">E101+E102</f>
        <v>40000</v>
      </c>
      <c r="F100" s="529">
        <f t="shared" ref="F100" si="27">F101+F102</f>
        <v>0</v>
      </c>
      <c r="G100" s="741">
        <f t="shared" ref="G100:H100" si="28">G101+G102</f>
        <v>20000</v>
      </c>
      <c r="H100" s="743">
        <f t="shared" si="28"/>
        <v>20000</v>
      </c>
      <c r="I100" s="743">
        <f t="shared" ref="I100" si="29">I101+I102</f>
        <v>20000</v>
      </c>
    </row>
    <row r="101" spans="1:9">
      <c r="A101" s="95" t="s">
        <v>74</v>
      </c>
      <c r="B101" s="96" t="s">
        <v>75</v>
      </c>
      <c r="C101" s="97" t="s">
        <v>220</v>
      </c>
      <c r="D101" s="97" t="s">
        <v>211</v>
      </c>
      <c r="E101" s="531">
        <v>20000</v>
      </c>
      <c r="F101" s="531">
        <v>0</v>
      </c>
      <c r="G101" s="143">
        <v>10000</v>
      </c>
      <c r="H101" s="742">
        <v>10000</v>
      </c>
      <c r="I101" s="742">
        <v>10000</v>
      </c>
    </row>
    <row r="102" spans="1:9" s="38" customFormat="1">
      <c r="A102" s="95" t="s">
        <v>76</v>
      </c>
      <c r="B102" s="96" t="s">
        <v>77</v>
      </c>
      <c r="C102" s="97" t="s">
        <v>220</v>
      </c>
      <c r="D102" s="97" t="s">
        <v>211</v>
      </c>
      <c r="E102" s="531">
        <v>20000</v>
      </c>
      <c r="F102" s="531">
        <v>0</v>
      </c>
      <c r="G102" s="143">
        <v>10000</v>
      </c>
      <c r="H102" s="143">
        <v>10000</v>
      </c>
      <c r="I102" s="143">
        <v>10000</v>
      </c>
    </row>
    <row r="103" spans="1:9" s="38" customFormat="1">
      <c r="A103" s="121">
        <v>-422</v>
      </c>
      <c r="B103" s="6" t="s">
        <v>89</v>
      </c>
      <c r="C103" s="122" t="s">
        <v>220</v>
      </c>
      <c r="D103" s="123">
        <v>43</v>
      </c>
      <c r="E103" s="533">
        <f t="shared" ref="E103:F103" si="30">SUM(E104)</f>
        <v>0</v>
      </c>
      <c r="F103" s="533">
        <f t="shared" si="30"/>
        <v>0</v>
      </c>
      <c r="G103" s="367">
        <f t="shared" ref="G103:I103" si="31">SUM(G104)</f>
        <v>0</v>
      </c>
      <c r="H103" s="368">
        <f t="shared" si="31"/>
        <v>0</v>
      </c>
      <c r="I103" s="368">
        <f t="shared" si="31"/>
        <v>0</v>
      </c>
    </row>
    <row r="104" spans="1:9" s="38" customFormat="1">
      <c r="A104" s="126">
        <v>4227</v>
      </c>
      <c r="B104" s="124" t="s">
        <v>168</v>
      </c>
      <c r="C104" s="125" t="s">
        <v>220</v>
      </c>
      <c r="D104" s="125" t="s">
        <v>211</v>
      </c>
      <c r="E104" s="534">
        <v>0</v>
      </c>
      <c r="F104" s="534">
        <v>0</v>
      </c>
      <c r="G104" s="370">
        <v>0</v>
      </c>
      <c r="H104" s="369">
        <v>0</v>
      </c>
      <c r="I104" s="369">
        <v>0</v>
      </c>
    </row>
    <row r="105" spans="1:9">
      <c r="A105" s="61" t="s">
        <v>107</v>
      </c>
      <c r="B105" s="11" t="s">
        <v>108</v>
      </c>
      <c r="C105" s="13"/>
      <c r="D105" s="13" t="s">
        <v>211</v>
      </c>
      <c r="E105" s="528">
        <f t="shared" ref="E105:F106" si="32">E106</f>
        <v>210000</v>
      </c>
      <c r="F105" s="528">
        <f t="shared" si="32"/>
        <v>0</v>
      </c>
      <c r="G105" s="140">
        <f t="shared" ref="G105:I106" si="33">G106</f>
        <v>210000</v>
      </c>
      <c r="H105" s="358">
        <f t="shared" si="33"/>
        <v>210000</v>
      </c>
      <c r="I105" s="358">
        <f t="shared" si="33"/>
        <v>210000</v>
      </c>
    </row>
    <row r="106" spans="1:9" s="110" customFormat="1">
      <c r="A106" s="62" t="s">
        <v>34</v>
      </c>
      <c r="B106" s="6" t="s">
        <v>35</v>
      </c>
      <c r="C106" s="5" t="s">
        <v>219</v>
      </c>
      <c r="D106" s="5" t="s">
        <v>211</v>
      </c>
      <c r="E106" s="529">
        <f t="shared" si="32"/>
        <v>210000</v>
      </c>
      <c r="F106" s="529">
        <f t="shared" si="32"/>
        <v>0</v>
      </c>
      <c r="G106" s="141">
        <f t="shared" si="33"/>
        <v>210000</v>
      </c>
      <c r="H106" s="359">
        <f t="shared" si="33"/>
        <v>210000</v>
      </c>
      <c r="I106" s="359">
        <f t="shared" si="33"/>
        <v>210000</v>
      </c>
    </row>
    <row r="107" spans="1:9">
      <c r="A107" s="95" t="s">
        <v>44</v>
      </c>
      <c r="B107" s="96" t="s">
        <v>45</v>
      </c>
      <c r="C107" s="97" t="s">
        <v>219</v>
      </c>
      <c r="D107" s="97" t="s">
        <v>211</v>
      </c>
      <c r="E107" s="531">
        <v>210000</v>
      </c>
      <c r="F107" s="531">
        <v>0</v>
      </c>
      <c r="G107" s="143">
        <v>210000</v>
      </c>
      <c r="H107" s="143">
        <v>210000</v>
      </c>
      <c r="I107" s="143">
        <v>210000</v>
      </c>
    </row>
    <row r="108" spans="1:9">
      <c r="A108" s="61" t="s">
        <v>110</v>
      </c>
      <c r="B108" s="11" t="s">
        <v>111</v>
      </c>
      <c r="C108" s="13"/>
      <c r="D108" s="13" t="s">
        <v>211</v>
      </c>
      <c r="E108" s="528">
        <f t="shared" ref="E108:F109" si="34">E109</f>
        <v>763000</v>
      </c>
      <c r="F108" s="528">
        <f t="shared" si="34"/>
        <v>0</v>
      </c>
      <c r="G108" s="140">
        <f t="shared" ref="G108:I109" si="35">G109</f>
        <v>763000</v>
      </c>
      <c r="H108" s="358">
        <f t="shared" si="35"/>
        <v>763000</v>
      </c>
      <c r="I108" s="358">
        <f t="shared" si="35"/>
        <v>763000</v>
      </c>
    </row>
    <row r="109" spans="1:9">
      <c r="A109" s="62" t="s">
        <v>112</v>
      </c>
      <c r="B109" s="6" t="s">
        <v>113</v>
      </c>
      <c r="C109" s="5" t="s">
        <v>221</v>
      </c>
      <c r="D109" s="5" t="s">
        <v>211</v>
      </c>
      <c r="E109" s="529">
        <f t="shared" si="34"/>
        <v>763000</v>
      </c>
      <c r="F109" s="529">
        <f t="shared" si="34"/>
        <v>0</v>
      </c>
      <c r="G109" s="141">
        <f t="shared" si="35"/>
        <v>763000</v>
      </c>
      <c r="H109" s="359">
        <f t="shared" si="35"/>
        <v>763000</v>
      </c>
      <c r="I109" s="359">
        <f t="shared" si="35"/>
        <v>763000</v>
      </c>
    </row>
    <row r="110" spans="1:9">
      <c r="A110" s="95" t="s">
        <v>114</v>
      </c>
      <c r="B110" s="96" t="s">
        <v>113</v>
      </c>
      <c r="C110" s="97" t="s">
        <v>221</v>
      </c>
      <c r="D110" s="97" t="s">
        <v>211</v>
      </c>
      <c r="E110" s="531">
        <v>763000</v>
      </c>
      <c r="F110" s="531">
        <v>0</v>
      </c>
      <c r="G110" s="143">
        <v>763000</v>
      </c>
      <c r="H110" s="143">
        <v>763000</v>
      </c>
      <c r="I110" s="143">
        <v>763000</v>
      </c>
    </row>
    <row r="111" spans="1:9">
      <c r="A111" s="61" t="s">
        <v>212</v>
      </c>
      <c r="B111" s="24" t="s">
        <v>213</v>
      </c>
      <c r="C111" s="13"/>
      <c r="D111" s="13" t="s">
        <v>211</v>
      </c>
      <c r="E111" s="528">
        <f>E112+E114+E116</f>
        <v>475000</v>
      </c>
      <c r="F111" s="528">
        <f t="shared" ref="F111:I111" si="36">F112+F114+F116</f>
        <v>77484.38</v>
      </c>
      <c r="G111" s="528">
        <f t="shared" si="36"/>
        <v>145000</v>
      </c>
      <c r="H111" s="528">
        <f t="shared" si="36"/>
        <v>145000</v>
      </c>
      <c r="I111" s="528">
        <f t="shared" si="36"/>
        <v>145000</v>
      </c>
    </row>
    <row r="112" spans="1:9">
      <c r="A112" s="62" t="s">
        <v>172</v>
      </c>
      <c r="B112" s="18" t="s">
        <v>173</v>
      </c>
      <c r="C112" s="5" t="s">
        <v>219</v>
      </c>
      <c r="D112" s="5" t="s">
        <v>211</v>
      </c>
      <c r="E112" s="529">
        <f t="shared" ref="E112:F112" si="37">E113</f>
        <v>100000</v>
      </c>
      <c r="F112" s="529">
        <f t="shared" si="37"/>
        <v>0</v>
      </c>
      <c r="G112" s="141">
        <f t="shared" ref="G112:I112" si="38">G113</f>
        <v>100000</v>
      </c>
      <c r="H112" s="359">
        <f t="shared" si="38"/>
        <v>100000</v>
      </c>
      <c r="I112" s="359">
        <f t="shared" si="38"/>
        <v>100000</v>
      </c>
    </row>
    <row r="113" spans="1:9">
      <c r="A113" s="95" t="s">
        <v>174</v>
      </c>
      <c r="B113" s="108" t="s">
        <v>175</v>
      </c>
      <c r="C113" s="97" t="s">
        <v>219</v>
      </c>
      <c r="D113" s="97" t="s">
        <v>211</v>
      </c>
      <c r="E113" s="531">
        <v>100000</v>
      </c>
      <c r="F113" s="531">
        <v>0</v>
      </c>
      <c r="G113" s="143">
        <v>100000</v>
      </c>
      <c r="H113" s="143">
        <v>100000</v>
      </c>
      <c r="I113" s="143">
        <v>100000</v>
      </c>
    </row>
    <row r="114" spans="1:9" s="38" customFormat="1">
      <c r="A114" s="121">
        <v>-422</v>
      </c>
      <c r="B114" s="6" t="s">
        <v>89</v>
      </c>
      <c r="C114" s="122"/>
      <c r="D114" s="122" t="s">
        <v>211</v>
      </c>
      <c r="E114" s="740">
        <f>E115</f>
        <v>0</v>
      </c>
      <c r="F114" s="740">
        <f t="shared" ref="F114:I114" si="39">F115</f>
        <v>32484.38</v>
      </c>
      <c r="G114" s="740">
        <f t="shared" si="39"/>
        <v>0</v>
      </c>
      <c r="H114" s="740">
        <f t="shared" si="39"/>
        <v>0</v>
      </c>
      <c r="I114" s="740">
        <f t="shared" si="39"/>
        <v>0</v>
      </c>
    </row>
    <row r="115" spans="1:9" s="38" customFormat="1">
      <c r="A115" s="95" t="s">
        <v>94</v>
      </c>
      <c r="B115" s="108" t="s">
        <v>95</v>
      </c>
      <c r="C115" s="97"/>
      <c r="D115" s="97" t="s">
        <v>211</v>
      </c>
      <c r="E115" s="739"/>
      <c r="F115" s="739">
        <v>32484.38</v>
      </c>
      <c r="G115" s="143"/>
      <c r="H115" s="143"/>
      <c r="I115" s="143"/>
    </row>
    <row r="116" spans="1:9">
      <c r="A116" s="62" t="s">
        <v>127</v>
      </c>
      <c r="B116" s="18" t="s">
        <v>128</v>
      </c>
      <c r="C116" s="5" t="s">
        <v>219</v>
      </c>
      <c r="D116" s="5" t="s">
        <v>211</v>
      </c>
      <c r="E116" s="529">
        <f>E117</f>
        <v>375000</v>
      </c>
      <c r="F116" s="529">
        <f>F117</f>
        <v>45000</v>
      </c>
      <c r="G116" s="141">
        <f>G117</f>
        <v>45000</v>
      </c>
      <c r="H116" s="359">
        <f>H117</f>
        <v>45000</v>
      </c>
      <c r="I116" s="359">
        <f>I117</f>
        <v>45000</v>
      </c>
    </row>
    <row r="117" spans="1:9">
      <c r="A117" s="105">
        <v>4511</v>
      </c>
      <c r="B117" s="109" t="s">
        <v>214</v>
      </c>
      <c r="C117" s="97" t="s">
        <v>219</v>
      </c>
      <c r="D117" s="97" t="s">
        <v>211</v>
      </c>
      <c r="E117" s="531">
        <v>375000</v>
      </c>
      <c r="F117" s="531">
        <v>45000</v>
      </c>
      <c r="G117" s="143">
        <v>45000</v>
      </c>
      <c r="H117" s="143">
        <v>45000</v>
      </c>
      <c r="I117" s="143">
        <v>45000</v>
      </c>
    </row>
    <row r="118" spans="1:9">
      <c r="A118" s="65" t="s">
        <v>110</v>
      </c>
      <c r="B118" s="32" t="s">
        <v>111</v>
      </c>
      <c r="C118" s="33"/>
      <c r="D118" s="33" t="s">
        <v>260</v>
      </c>
      <c r="E118" s="372">
        <f t="shared" ref="E118:F119" si="40">E119</f>
        <v>975000</v>
      </c>
      <c r="F118" s="372">
        <f t="shared" si="40"/>
        <v>0</v>
      </c>
      <c r="G118" s="372">
        <f t="shared" ref="G118:I119" si="41">G119</f>
        <v>975000</v>
      </c>
      <c r="H118" s="371">
        <f t="shared" si="41"/>
        <v>975000</v>
      </c>
      <c r="I118" s="371">
        <f t="shared" si="41"/>
        <v>975000</v>
      </c>
    </row>
    <row r="119" spans="1:9">
      <c r="A119" s="66" t="s">
        <v>112</v>
      </c>
      <c r="B119" s="30" t="s">
        <v>113</v>
      </c>
      <c r="C119" s="31" t="s">
        <v>221</v>
      </c>
      <c r="D119" s="31" t="s">
        <v>260</v>
      </c>
      <c r="E119" s="373">
        <f t="shared" si="40"/>
        <v>975000</v>
      </c>
      <c r="F119" s="373">
        <f t="shared" si="40"/>
        <v>0</v>
      </c>
      <c r="G119" s="373">
        <f t="shared" si="41"/>
        <v>975000</v>
      </c>
      <c r="H119" s="366">
        <f t="shared" si="41"/>
        <v>975000</v>
      </c>
      <c r="I119" s="366">
        <f t="shared" si="41"/>
        <v>975000</v>
      </c>
    </row>
    <row r="120" spans="1:9">
      <c r="A120" s="95" t="s">
        <v>114</v>
      </c>
      <c r="B120" s="96" t="s">
        <v>113</v>
      </c>
      <c r="C120" s="97" t="s">
        <v>221</v>
      </c>
      <c r="D120" s="97" t="s">
        <v>260</v>
      </c>
      <c r="E120" s="531">
        <v>975000</v>
      </c>
      <c r="F120" s="531">
        <v>0</v>
      </c>
      <c r="G120" s="143">
        <v>975000</v>
      </c>
      <c r="H120" s="143">
        <v>975000</v>
      </c>
      <c r="I120" s="143">
        <v>975000</v>
      </c>
    </row>
    <row r="121" spans="1:9">
      <c r="A121" s="61" t="s">
        <v>212</v>
      </c>
      <c r="B121" s="24" t="s">
        <v>213</v>
      </c>
      <c r="C121" s="13"/>
      <c r="D121" s="13" t="s">
        <v>260</v>
      </c>
      <c r="E121" s="528">
        <f t="shared" ref="E121:F122" si="42">E122</f>
        <v>100000</v>
      </c>
      <c r="F121" s="528">
        <f t="shared" si="42"/>
        <v>0</v>
      </c>
      <c r="G121" s="140">
        <f t="shared" ref="G121:I122" si="43">G122</f>
        <v>100000</v>
      </c>
      <c r="H121" s="358">
        <f t="shared" si="43"/>
        <v>100000</v>
      </c>
      <c r="I121" s="358">
        <f t="shared" si="43"/>
        <v>100000</v>
      </c>
    </row>
    <row r="122" spans="1:9">
      <c r="A122" s="62" t="s">
        <v>172</v>
      </c>
      <c r="B122" s="18" t="s">
        <v>173</v>
      </c>
      <c r="C122" s="5" t="s">
        <v>219</v>
      </c>
      <c r="D122" s="5" t="s">
        <v>260</v>
      </c>
      <c r="E122" s="529">
        <f t="shared" si="42"/>
        <v>100000</v>
      </c>
      <c r="F122" s="529">
        <f t="shared" si="42"/>
        <v>0</v>
      </c>
      <c r="G122" s="141">
        <f t="shared" si="43"/>
        <v>100000</v>
      </c>
      <c r="H122" s="359">
        <f t="shared" si="43"/>
        <v>100000</v>
      </c>
      <c r="I122" s="359">
        <f t="shared" si="43"/>
        <v>100000</v>
      </c>
    </row>
    <row r="123" spans="1:9">
      <c r="A123" s="95" t="s">
        <v>174</v>
      </c>
      <c r="B123" s="108" t="s">
        <v>175</v>
      </c>
      <c r="C123" s="97" t="s">
        <v>219</v>
      </c>
      <c r="D123" s="97" t="s">
        <v>260</v>
      </c>
      <c r="E123" s="531">
        <v>100000</v>
      </c>
      <c r="F123" s="531">
        <v>0</v>
      </c>
      <c r="G123" s="143">
        <v>100000</v>
      </c>
      <c r="H123" s="143">
        <v>100000</v>
      </c>
      <c r="I123" s="143">
        <v>100000</v>
      </c>
    </row>
    <row r="124" spans="1:9">
      <c r="A124" s="61" t="s">
        <v>275</v>
      </c>
      <c r="B124" s="11" t="s">
        <v>276</v>
      </c>
      <c r="C124" s="13"/>
      <c r="D124" s="13" t="s">
        <v>278</v>
      </c>
      <c r="E124" s="528">
        <f>E125+E127</f>
        <v>0</v>
      </c>
      <c r="F124" s="528">
        <f>F125+F127</f>
        <v>0</v>
      </c>
      <c r="G124" s="140">
        <f>G125+G127</f>
        <v>0</v>
      </c>
      <c r="H124" s="358">
        <f>H125+H127</f>
        <v>0</v>
      </c>
      <c r="I124" s="358">
        <f>I125+I127</f>
        <v>0</v>
      </c>
    </row>
    <row r="125" spans="1:9">
      <c r="A125" s="62" t="s">
        <v>34</v>
      </c>
      <c r="B125" s="6" t="s">
        <v>35</v>
      </c>
      <c r="C125" s="5" t="s">
        <v>221</v>
      </c>
      <c r="D125" s="5" t="s">
        <v>278</v>
      </c>
      <c r="E125" s="529">
        <f t="shared" ref="E125:F125" si="44">E126</f>
        <v>0</v>
      </c>
      <c r="F125" s="529">
        <f t="shared" si="44"/>
        <v>0</v>
      </c>
      <c r="G125" s="141">
        <f t="shared" ref="G125" si="45">G126</f>
        <v>0</v>
      </c>
      <c r="H125" s="359">
        <f>H126</f>
        <v>0</v>
      </c>
      <c r="I125" s="359">
        <f>I126</f>
        <v>0</v>
      </c>
    </row>
    <row r="126" spans="1:9">
      <c r="A126" s="95" t="s">
        <v>36</v>
      </c>
      <c r="B126" s="96" t="s">
        <v>37</v>
      </c>
      <c r="C126" s="97" t="s">
        <v>221</v>
      </c>
      <c r="D126" s="97" t="s">
        <v>278</v>
      </c>
      <c r="E126" s="531">
        <v>0</v>
      </c>
      <c r="F126" s="531">
        <v>0</v>
      </c>
      <c r="G126" s="143">
        <v>0</v>
      </c>
      <c r="H126" s="363">
        <v>0</v>
      </c>
      <c r="I126" s="363">
        <v>0</v>
      </c>
    </row>
    <row r="127" spans="1:9">
      <c r="A127" s="62" t="s">
        <v>112</v>
      </c>
      <c r="B127" s="6" t="s">
        <v>113</v>
      </c>
      <c r="C127" s="5" t="s">
        <v>221</v>
      </c>
      <c r="D127" s="5" t="s">
        <v>278</v>
      </c>
      <c r="E127" s="529">
        <f>E128</f>
        <v>0</v>
      </c>
      <c r="F127" s="529">
        <f>F128</f>
        <v>0</v>
      </c>
      <c r="G127" s="141">
        <f>G128</f>
        <v>0</v>
      </c>
      <c r="H127" s="359">
        <f>H128</f>
        <v>0</v>
      </c>
      <c r="I127" s="359">
        <f>I128</f>
        <v>0</v>
      </c>
    </row>
    <row r="128" spans="1:9" s="38" customFormat="1">
      <c r="A128" s="95" t="s">
        <v>114</v>
      </c>
      <c r="B128" s="96" t="s">
        <v>113</v>
      </c>
      <c r="C128" s="97" t="s">
        <v>221</v>
      </c>
      <c r="D128" s="97" t="s">
        <v>278</v>
      </c>
      <c r="E128" s="531">
        <v>0</v>
      </c>
      <c r="F128" s="531">
        <v>0</v>
      </c>
      <c r="G128" s="143">
        <v>0</v>
      </c>
      <c r="H128" s="363">
        <v>0</v>
      </c>
      <c r="I128" s="363">
        <v>0</v>
      </c>
    </row>
  </sheetData>
  <mergeCells count="2">
    <mergeCell ref="A3:C12"/>
    <mergeCell ref="A13:I13"/>
  </mergeCells>
  <printOptions horizontalCentered="1"/>
  <pageMargins left="0.19685039370078741" right="0.19685039370078741" top="0.39370078740157483" bottom="0.39370078740157483" header="0.39370078740157483" footer="0.39370078740157483"/>
  <pageSetup paperSize="9" orientation="landscape" r:id="rId1"/>
  <headerFooter>
    <oddFooter>&amp;CZALIHE&amp;R&amp;P</oddFooter>
  </headerFooter>
  <rowBreaks count="3" manualBreakCount="3">
    <brk id="33" max="8" man="1"/>
    <brk id="67" max="8" man="1"/>
    <brk id="9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Normal="100" zoomScaleSheetLayoutView="100" workbookViewId="0">
      <pane ySplit="12" topLeftCell="A13" activePane="bottomLeft" state="frozen"/>
      <selection pane="bottomLeft" activeCell="F1" sqref="F1"/>
    </sheetView>
  </sheetViews>
  <sheetFormatPr defaultRowHeight="15"/>
  <cols>
    <col min="1" max="1" width="10.7109375" style="60" customWidth="1"/>
    <col min="2" max="2" width="42.28515625" customWidth="1"/>
    <col min="3" max="4" width="5.7109375" customWidth="1"/>
    <col min="5" max="5" width="15.7109375" style="38" customWidth="1"/>
    <col min="6" max="7" width="14.7109375" style="38" customWidth="1"/>
    <col min="8" max="8" width="14.7109375" customWidth="1"/>
    <col min="9" max="9" width="14.7109375" style="38" customWidth="1"/>
    <col min="10" max="10" width="14.42578125" customWidth="1"/>
    <col min="11" max="11" width="13.140625" customWidth="1"/>
  </cols>
  <sheetData>
    <row r="1" spans="1:11" ht="30" customHeight="1">
      <c r="A1" s="813"/>
      <c r="B1" s="814"/>
      <c r="C1" s="306" t="s">
        <v>215</v>
      </c>
      <c r="D1" s="306" t="s">
        <v>176</v>
      </c>
      <c r="E1" s="815" t="s">
        <v>438</v>
      </c>
      <c r="F1" s="815" t="s">
        <v>441</v>
      </c>
      <c r="G1" s="306" t="s">
        <v>373</v>
      </c>
      <c r="H1" s="816" t="s">
        <v>374</v>
      </c>
      <c r="I1" s="816" t="s">
        <v>439</v>
      </c>
    </row>
    <row r="2" spans="1:11" ht="25.5" customHeight="1">
      <c r="A2" s="817" t="s">
        <v>154</v>
      </c>
      <c r="B2" s="818" t="s">
        <v>155</v>
      </c>
      <c r="C2" s="819"/>
      <c r="D2" s="819"/>
      <c r="E2" s="308">
        <f>E3+E4+E6+E7+E8+E9+E10+E11</f>
        <v>16837384</v>
      </c>
      <c r="F2" s="308">
        <f t="shared" ref="F2:I2" si="0">F3+F4+F6+F7+F8+F9+F10+F11</f>
        <v>5753238.6100000022</v>
      </c>
      <c r="G2" s="308">
        <f t="shared" si="0"/>
        <v>13250000</v>
      </c>
      <c r="H2" s="308">
        <f t="shared" si="0"/>
        <v>13250000</v>
      </c>
      <c r="I2" s="308">
        <f t="shared" si="0"/>
        <v>13250000</v>
      </c>
    </row>
    <row r="3" spans="1:11" ht="15" customHeight="1">
      <c r="A3" s="899"/>
      <c r="B3" s="899"/>
      <c r="C3" s="899"/>
      <c r="D3" s="310">
        <v>11</v>
      </c>
      <c r="E3" s="309">
        <f>E15+E16++E17+E19+E21+E22+E24+E25+E26+E27+E29+E30+E31+E32+E34+E35+E36+E37+E38+E39+E40+E41+E42+E44+E45+E46+E47+E48+E50+E51+E52+E54+E56+E59+E60+E61+E63+E64+E67+E68+E70+E71+E72+E74+E75+E78+E79+E81+E82+E83+E85+E86+E89+E91+E92+E93+E95+E97+E100+E101+E103+E104+E105+E107+E108+E111+E113</f>
        <v>15947384</v>
      </c>
      <c r="F3" s="309">
        <f t="shared" ref="F3:I3" si="1">F15+F16++F17+F19+F21+F22+F24+F25+F26+F27+F29+F30+F31+F32+F34+F35+F36+F37+F38+F39+F40+F41+F42+F44+F45+F46+F47+F48+F50+F51+F52+F54+F56+F59+F60+F61+F63+F64+F67+F68+F70+F71+F72+F74+F75+F78+F79+F81+F82+F83+F85+F86+F89+F91+F92+F93+F95+F97+F100+F101+F103+F104+F105+F107+F108+F111+F113</f>
        <v>4893178.8500000015</v>
      </c>
      <c r="G3" s="309">
        <f t="shared" si="1"/>
        <v>13250000</v>
      </c>
      <c r="H3" s="309">
        <f t="shared" si="1"/>
        <v>13250000</v>
      </c>
      <c r="I3" s="309">
        <f t="shared" si="1"/>
        <v>13250000</v>
      </c>
      <c r="J3" s="22"/>
      <c r="K3" s="22"/>
    </row>
    <row r="4" spans="1:11">
      <c r="A4" s="899"/>
      <c r="B4" s="899"/>
      <c r="C4" s="899"/>
      <c r="D4" s="311">
        <v>12</v>
      </c>
      <c r="E4" s="309">
        <f>E118</f>
        <v>90000</v>
      </c>
      <c r="F4" s="309">
        <f>F118</f>
        <v>86005.98</v>
      </c>
      <c r="G4" s="309">
        <v>0</v>
      </c>
      <c r="H4" s="309">
        <f>H118</f>
        <v>0</v>
      </c>
      <c r="I4" s="309">
        <f>I118</f>
        <v>0</v>
      </c>
      <c r="J4" s="38"/>
      <c r="K4" s="38"/>
    </row>
    <row r="5" spans="1:11">
      <c r="A5" s="899"/>
      <c r="B5" s="899"/>
      <c r="C5" s="899"/>
      <c r="D5" s="313" t="s">
        <v>254</v>
      </c>
      <c r="E5" s="312">
        <f>E3+E4</f>
        <v>16037384</v>
      </c>
      <c r="F5" s="312">
        <f>F3+F4</f>
        <v>4979184.8300000019</v>
      </c>
      <c r="G5" s="312">
        <f>G3+G4</f>
        <v>13250000</v>
      </c>
      <c r="H5" s="312">
        <f>H3+H4</f>
        <v>13250000</v>
      </c>
      <c r="I5" s="312">
        <f>I3+I4</f>
        <v>13250000</v>
      </c>
      <c r="J5" s="38"/>
      <c r="K5" s="38"/>
    </row>
    <row r="6" spans="1:11">
      <c r="A6" s="899"/>
      <c r="B6" s="899"/>
      <c r="C6" s="899"/>
      <c r="D6" s="311" t="s">
        <v>211</v>
      </c>
      <c r="E6" s="309">
        <v>0</v>
      </c>
      <c r="F6" s="309">
        <v>0</v>
      </c>
      <c r="G6" s="309">
        <v>0</v>
      </c>
      <c r="H6" s="309">
        <v>0</v>
      </c>
      <c r="I6" s="309">
        <v>0</v>
      </c>
      <c r="J6" s="38"/>
      <c r="K6" s="38"/>
    </row>
    <row r="7" spans="1:11">
      <c r="A7" s="899"/>
      <c r="B7" s="899"/>
      <c r="C7" s="899"/>
      <c r="D7" s="311" t="s">
        <v>260</v>
      </c>
      <c r="E7" s="309">
        <v>0</v>
      </c>
      <c r="F7" s="309">
        <v>0</v>
      </c>
      <c r="G7" s="309">
        <v>0</v>
      </c>
      <c r="H7" s="309">
        <v>0</v>
      </c>
      <c r="I7" s="309">
        <v>0</v>
      </c>
      <c r="J7" s="38"/>
      <c r="K7" s="38"/>
    </row>
    <row r="8" spans="1:11">
      <c r="A8" s="899"/>
      <c r="B8" s="899"/>
      <c r="C8" s="899"/>
      <c r="D8" s="311" t="s">
        <v>227</v>
      </c>
      <c r="E8" s="309">
        <f>E116</f>
        <v>800000</v>
      </c>
      <c r="F8" s="309">
        <f t="shared" ref="F8:I8" si="2">F116</f>
        <v>774053.78</v>
      </c>
      <c r="G8" s="309">
        <f t="shared" si="2"/>
        <v>0</v>
      </c>
      <c r="H8" s="309">
        <f t="shared" si="2"/>
        <v>0</v>
      </c>
      <c r="I8" s="309">
        <f t="shared" si="2"/>
        <v>0</v>
      </c>
      <c r="J8" s="38"/>
      <c r="K8" s="38"/>
    </row>
    <row r="9" spans="1:11">
      <c r="A9" s="899"/>
      <c r="B9" s="899"/>
      <c r="C9" s="899"/>
      <c r="D9" s="311" t="s">
        <v>253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8"/>
      <c r="K9" s="38"/>
    </row>
    <row r="10" spans="1:11">
      <c r="A10" s="899"/>
      <c r="B10" s="899"/>
      <c r="C10" s="899"/>
      <c r="D10" s="311" t="s">
        <v>226</v>
      </c>
      <c r="E10" s="309">
        <v>0</v>
      </c>
      <c r="F10" s="309">
        <v>0</v>
      </c>
      <c r="G10" s="309">
        <v>0</v>
      </c>
      <c r="H10" s="309">
        <v>0</v>
      </c>
      <c r="I10" s="309">
        <v>0</v>
      </c>
      <c r="J10" s="38"/>
      <c r="K10" s="38"/>
    </row>
    <row r="11" spans="1:11">
      <c r="A11" s="899"/>
      <c r="B11" s="899"/>
      <c r="C11" s="899"/>
      <c r="D11" s="311" t="s">
        <v>278</v>
      </c>
      <c r="E11" s="309">
        <v>0</v>
      </c>
      <c r="F11" s="309">
        <v>0</v>
      </c>
      <c r="G11" s="309">
        <v>0</v>
      </c>
      <c r="H11" s="309">
        <v>0</v>
      </c>
      <c r="I11" s="309">
        <v>0</v>
      </c>
      <c r="J11" s="38"/>
      <c r="K11" s="38"/>
    </row>
    <row r="12" spans="1:11" ht="25.5" customHeight="1">
      <c r="A12" s="900" t="s">
        <v>263</v>
      </c>
      <c r="B12" s="900"/>
      <c r="C12" s="900"/>
      <c r="D12" s="900"/>
      <c r="E12" s="900"/>
      <c r="F12" s="900"/>
      <c r="G12" s="900"/>
      <c r="H12" s="900"/>
      <c r="I12" s="900"/>
    </row>
    <row r="13" spans="1:11">
      <c r="A13" s="820" t="s">
        <v>156</v>
      </c>
      <c r="B13" s="821" t="s">
        <v>285</v>
      </c>
      <c r="C13" s="822"/>
      <c r="D13" s="822" t="s">
        <v>0</v>
      </c>
      <c r="E13" s="823">
        <f>E14+E18+E20+E23+E28+E33+E43+E49+E55+E53</f>
        <v>12252184</v>
      </c>
      <c r="F13" s="823">
        <f>F14+F18+F20+F23+F28+F33+F43+F49+F55+F53</f>
        <v>4460255.1700000009</v>
      </c>
      <c r="G13" s="823">
        <f>G14+G18+G20+G23+G28+G33+G43+G49+G55+G53</f>
        <v>11314800</v>
      </c>
      <c r="H13" s="823">
        <f>H14+H18+H20+H23+H28+H33+H43+H49+H55+H53</f>
        <v>11296300</v>
      </c>
      <c r="I13" s="823">
        <f>I14+I18+I20+I23+I28+I33+I43+I49+I55+I53</f>
        <v>11399800</v>
      </c>
    </row>
    <row r="14" spans="1:11">
      <c r="A14" s="319" t="s">
        <v>1</v>
      </c>
      <c r="B14" s="320" t="s">
        <v>2</v>
      </c>
      <c r="C14" s="321" t="s">
        <v>222</v>
      </c>
      <c r="D14" s="321" t="s">
        <v>0</v>
      </c>
      <c r="E14" s="556">
        <f>E15+E16+E17</f>
        <v>7631900</v>
      </c>
      <c r="F14" s="556">
        <f>F15+F16+F17</f>
        <v>3116867.44</v>
      </c>
      <c r="G14" s="556">
        <f>G15+G16+G17</f>
        <v>7000000</v>
      </c>
      <c r="H14" s="556">
        <f>H15+H16+H17</f>
        <v>7035000</v>
      </c>
      <c r="I14" s="556">
        <f>I15+I16+I17</f>
        <v>7071000</v>
      </c>
    </row>
    <row r="15" spans="1:11">
      <c r="A15" s="323" t="s">
        <v>3</v>
      </c>
      <c r="B15" s="324" t="s">
        <v>4</v>
      </c>
      <c r="C15" s="824" t="s">
        <v>222</v>
      </c>
      <c r="D15" s="824" t="s">
        <v>0</v>
      </c>
      <c r="E15" s="825">
        <v>7631900</v>
      </c>
      <c r="F15" s="825">
        <v>3116867.44</v>
      </c>
      <c r="G15" s="825">
        <v>7000000</v>
      </c>
      <c r="H15" s="825">
        <v>7035000</v>
      </c>
      <c r="I15" s="825">
        <v>7071000</v>
      </c>
      <c r="K15" s="38"/>
    </row>
    <row r="16" spans="1:11">
      <c r="A16" s="323" t="s">
        <v>149</v>
      </c>
      <c r="B16" s="324" t="s">
        <v>150</v>
      </c>
      <c r="C16" s="824" t="s">
        <v>222</v>
      </c>
      <c r="D16" s="824" t="s">
        <v>0</v>
      </c>
      <c r="E16" s="825">
        <v>0</v>
      </c>
      <c r="F16" s="825"/>
      <c r="G16" s="825"/>
      <c r="H16" s="825"/>
      <c r="I16" s="825"/>
    </row>
    <row r="17" spans="1:9">
      <c r="A17" s="323" t="s">
        <v>5</v>
      </c>
      <c r="B17" s="324" t="s">
        <v>6</v>
      </c>
      <c r="C17" s="824" t="s">
        <v>222</v>
      </c>
      <c r="D17" s="824" t="s">
        <v>0</v>
      </c>
      <c r="E17" s="825">
        <v>0</v>
      </c>
      <c r="F17" s="825"/>
      <c r="G17" s="825"/>
      <c r="H17" s="825"/>
      <c r="I17" s="825"/>
    </row>
    <row r="18" spans="1:9">
      <c r="A18" s="319" t="s">
        <v>7</v>
      </c>
      <c r="B18" s="320" t="s">
        <v>8</v>
      </c>
      <c r="C18" s="321" t="s">
        <v>222</v>
      </c>
      <c r="D18" s="321" t="s">
        <v>0</v>
      </c>
      <c r="E18" s="556">
        <f t="shared" ref="E18:I18" si="3">SUM(E19)</f>
        <v>170000</v>
      </c>
      <c r="F18" s="556">
        <f t="shared" si="3"/>
        <v>38750</v>
      </c>
      <c r="G18" s="556">
        <f t="shared" si="3"/>
        <v>170000</v>
      </c>
      <c r="H18" s="556">
        <f t="shared" si="3"/>
        <v>170000</v>
      </c>
      <c r="I18" s="556">
        <f t="shared" si="3"/>
        <v>170000</v>
      </c>
    </row>
    <row r="19" spans="1:9">
      <c r="A19" s="323" t="s">
        <v>9</v>
      </c>
      <c r="B19" s="324" t="s">
        <v>8</v>
      </c>
      <c r="C19" s="824" t="s">
        <v>222</v>
      </c>
      <c r="D19" s="824" t="s">
        <v>0</v>
      </c>
      <c r="E19" s="825">
        <v>170000</v>
      </c>
      <c r="F19" s="825">
        <v>38750</v>
      </c>
      <c r="G19" s="825">
        <v>170000</v>
      </c>
      <c r="H19" s="825">
        <v>170000</v>
      </c>
      <c r="I19" s="825">
        <v>170000</v>
      </c>
    </row>
    <row r="20" spans="1:9">
      <c r="A20" s="319" t="s">
        <v>10</v>
      </c>
      <c r="B20" s="320" t="s">
        <v>11</v>
      </c>
      <c r="C20" s="321" t="s">
        <v>222</v>
      </c>
      <c r="D20" s="321" t="s">
        <v>0</v>
      </c>
      <c r="E20" s="556">
        <f>E21+E22</f>
        <v>1355484</v>
      </c>
      <c r="F20" s="556">
        <f>F21+F22</f>
        <v>534211.28</v>
      </c>
      <c r="G20" s="556">
        <f>G21+G22</f>
        <v>1220000</v>
      </c>
      <c r="H20" s="556">
        <f>H21+H22</f>
        <v>1226500</v>
      </c>
      <c r="I20" s="556">
        <f>I21+I22</f>
        <v>1234000</v>
      </c>
    </row>
    <row r="21" spans="1:9">
      <c r="A21" s="323" t="s">
        <v>12</v>
      </c>
      <c r="B21" s="324" t="s">
        <v>13</v>
      </c>
      <c r="C21" s="824" t="s">
        <v>222</v>
      </c>
      <c r="D21" s="824" t="s">
        <v>0</v>
      </c>
      <c r="E21" s="825">
        <v>1204820</v>
      </c>
      <c r="F21" s="825">
        <v>481411.27</v>
      </c>
      <c r="G21" s="825">
        <v>1100000</v>
      </c>
      <c r="H21" s="825">
        <v>1105500</v>
      </c>
      <c r="I21" s="825">
        <v>1112000</v>
      </c>
    </row>
    <row r="22" spans="1:9">
      <c r="A22" s="323" t="s">
        <v>14</v>
      </c>
      <c r="B22" s="324" t="s">
        <v>15</v>
      </c>
      <c r="C22" s="824" t="s">
        <v>222</v>
      </c>
      <c r="D22" s="824" t="s">
        <v>0</v>
      </c>
      <c r="E22" s="825">
        <v>150664</v>
      </c>
      <c r="F22" s="825">
        <v>52800.01</v>
      </c>
      <c r="G22" s="825">
        <v>120000</v>
      </c>
      <c r="H22" s="825">
        <v>121000</v>
      </c>
      <c r="I22" s="825">
        <v>122000</v>
      </c>
    </row>
    <row r="23" spans="1:9">
      <c r="A23" s="319" t="s">
        <v>16</v>
      </c>
      <c r="B23" s="320" t="s">
        <v>17</v>
      </c>
      <c r="C23" s="321" t="s">
        <v>222</v>
      </c>
      <c r="D23" s="321" t="s">
        <v>0</v>
      </c>
      <c r="E23" s="556">
        <f>E24+E25+E26+E27</f>
        <v>395000</v>
      </c>
      <c r="F23" s="556">
        <f>F24+F25+F26+F27</f>
        <v>125156.54</v>
      </c>
      <c r="G23" s="556">
        <f>G24+G25+G26+G27</f>
        <v>395000</v>
      </c>
      <c r="H23" s="556">
        <f>H24+H25+H26+H27</f>
        <v>395000</v>
      </c>
      <c r="I23" s="556">
        <f>I24+I25+I26+I27</f>
        <v>395000</v>
      </c>
    </row>
    <row r="24" spans="1:9">
      <c r="A24" s="323" t="s">
        <v>18</v>
      </c>
      <c r="B24" s="324" t="s">
        <v>19</v>
      </c>
      <c r="C24" s="824" t="s">
        <v>222</v>
      </c>
      <c r="D24" s="824" t="s">
        <v>0</v>
      </c>
      <c r="E24" s="825">
        <v>160000</v>
      </c>
      <c r="F24" s="825">
        <v>43401.64</v>
      </c>
      <c r="G24" s="825">
        <v>160000</v>
      </c>
      <c r="H24" s="825">
        <v>160000</v>
      </c>
      <c r="I24" s="825">
        <v>160000</v>
      </c>
    </row>
    <row r="25" spans="1:9">
      <c r="A25" s="323" t="s">
        <v>20</v>
      </c>
      <c r="B25" s="324" t="s">
        <v>21</v>
      </c>
      <c r="C25" s="824" t="s">
        <v>222</v>
      </c>
      <c r="D25" s="824" t="s">
        <v>0</v>
      </c>
      <c r="E25" s="825">
        <v>170000</v>
      </c>
      <c r="F25" s="825">
        <v>79054.899999999994</v>
      </c>
      <c r="G25" s="825">
        <v>170000</v>
      </c>
      <c r="H25" s="825">
        <v>170000</v>
      </c>
      <c r="I25" s="825">
        <v>170000</v>
      </c>
    </row>
    <row r="26" spans="1:9">
      <c r="A26" s="323" t="s">
        <v>22</v>
      </c>
      <c r="B26" s="324" t="s">
        <v>23</v>
      </c>
      <c r="C26" s="824" t="s">
        <v>222</v>
      </c>
      <c r="D26" s="824" t="s">
        <v>0</v>
      </c>
      <c r="E26" s="825">
        <v>65000</v>
      </c>
      <c r="F26" s="825">
        <v>2700</v>
      </c>
      <c r="G26" s="825">
        <v>65000</v>
      </c>
      <c r="H26" s="825">
        <v>65000</v>
      </c>
      <c r="I26" s="825">
        <v>65000</v>
      </c>
    </row>
    <row r="27" spans="1:9">
      <c r="A27" s="323" t="s">
        <v>157</v>
      </c>
      <c r="B27" s="324" t="s">
        <v>158</v>
      </c>
      <c r="C27" s="824" t="s">
        <v>222</v>
      </c>
      <c r="D27" s="824" t="s">
        <v>0</v>
      </c>
      <c r="E27" s="825">
        <v>0</v>
      </c>
      <c r="F27" s="825">
        <v>0</v>
      </c>
      <c r="G27" s="825"/>
      <c r="H27" s="825"/>
      <c r="I27" s="825"/>
    </row>
    <row r="28" spans="1:9">
      <c r="A28" s="319" t="s">
        <v>24</v>
      </c>
      <c r="B28" s="320" t="s">
        <v>25</v>
      </c>
      <c r="C28" s="321" t="s">
        <v>222</v>
      </c>
      <c r="D28" s="321" t="s">
        <v>0</v>
      </c>
      <c r="E28" s="556">
        <f>E29+E30+E31+E32</f>
        <v>345500</v>
      </c>
      <c r="F28" s="556">
        <f>F29+F30+F31+F32</f>
        <v>116383.12</v>
      </c>
      <c r="G28" s="556">
        <f>G29+G30+G31+G32</f>
        <v>245500</v>
      </c>
      <c r="H28" s="556">
        <f>H29+H30+H31+H32</f>
        <v>245500</v>
      </c>
      <c r="I28" s="556">
        <f>I29+I30+I31+I32</f>
        <v>245500</v>
      </c>
    </row>
    <row r="29" spans="1:9">
      <c r="A29" s="323" t="s">
        <v>26</v>
      </c>
      <c r="B29" s="324" t="s">
        <v>27</v>
      </c>
      <c r="C29" s="824" t="s">
        <v>222</v>
      </c>
      <c r="D29" s="824" t="s">
        <v>0</v>
      </c>
      <c r="E29" s="825">
        <v>40000</v>
      </c>
      <c r="F29" s="825">
        <v>28050.7</v>
      </c>
      <c r="G29" s="825">
        <v>40000</v>
      </c>
      <c r="H29" s="825">
        <v>40000</v>
      </c>
      <c r="I29" s="825">
        <v>40000</v>
      </c>
    </row>
    <row r="30" spans="1:9">
      <c r="A30" s="323" t="s">
        <v>28</v>
      </c>
      <c r="B30" s="324" t="s">
        <v>29</v>
      </c>
      <c r="C30" s="824" t="s">
        <v>222</v>
      </c>
      <c r="D30" s="824" t="s">
        <v>0</v>
      </c>
      <c r="E30" s="825">
        <v>300000</v>
      </c>
      <c r="F30" s="825">
        <v>87832.42</v>
      </c>
      <c r="G30" s="825">
        <v>200000</v>
      </c>
      <c r="H30" s="825">
        <v>200000</v>
      </c>
      <c r="I30" s="825">
        <v>200000</v>
      </c>
    </row>
    <row r="31" spans="1:9">
      <c r="A31" s="323" t="s">
        <v>30</v>
      </c>
      <c r="B31" s="324" t="s">
        <v>31</v>
      </c>
      <c r="C31" s="824" t="s">
        <v>222</v>
      </c>
      <c r="D31" s="824" t="s">
        <v>0</v>
      </c>
      <c r="E31" s="825">
        <v>500</v>
      </c>
      <c r="F31" s="825">
        <v>500</v>
      </c>
      <c r="G31" s="825">
        <v>500</v>
      </c>
      <c r="H31" s="825">
        <v>500</v>
      </c>
      <c r="I31" s="825">
        <v>500</v>
      </c>
    </row>
    <row r="32" spans="1:9">
      <c r="A32" s="323" t="s">
        <v>32</v>
      </c>
      <c r="B32" s="324" t="s">
        <v>33</v>
      </c>
      <c r="C32" s="824" t="s">
        <v>222</v>
      </c>
      <c r="D32" s="824" t="s">
        <v>0</v>
      </c>
      <c r="E32" s="825">
        <v>5000</v>
      </c>
      <c r="F32" s="825">
        <v>0</v>
      </c>
      <c r="G32" s="825">
        <v>5000</v>
      </c>
      <c r="H32" s="825">
        <v>5000</v>
      </c>
      <c r="I32" s="825">
        <v>5000</v>
      </c>
    </row>
    <row r="33" spans="1:9">
      <c r="A33" s="319" t="s">
        <v>34</v>
      </c>
      <c r="B33" s="320" t="s">
        <v>35</v>
      </c>
      <c r="C33" s="321" t="s">
        <v>222</v>
      </c>
      <c r="D33" s="321" t="s">
        <v>0</v>
      </c>
      <c r="E33" s="556">
        <f>E34+E35+E36+E37+E38+E39+E40+E41+E42</f>
        <v>1565000</v>
      </c>
      <c r="F33" s="556">
        <f>F34+F35+F36+F37+F38+F39+F40+F41+F42</f>
        <v>503822.78</v>
      </c>
      <c r="G33" s="556">
        <f>G34+G35+G36+G37+G38+G39+G40+G41+G42</f>
        <v>1495000</v>
      </c>
      <c r="H33" s="556">
        <f>H34+H35+H36+H37+H38+H39+H40+H41+H42</f>
        <v>1435000</v>
      </c>
      <c r="I33" s="556">
        <f>I34+I35+I36+I37+I38+I39+I40+I41+I42</f>
        <v>1495000</v>
      </c>
    </row>
    <row r="34" spans="1:9">
      <c r="A34" s="323" t="s">
        <v>36</v>
      </c>
      <c r="B34" s="324" t="s">
        <v>37</v>
      </c>
      <c r="C34" s="824" t="s">
        <v>222</v>
      </c>
      <c r="D34" s="824" t="s">
        <v>0</v>
      </c>
      <c r="E34" s="825">
        <v>200000</v>
      </c>
      <c r="F34" s="825">
        <v>58681.93</v>
      </c>
      <c r="G34" s="825">
        <v>150000</v>
      </c>
      <c r="H34" s="825">
        <v>150000</v>
      </c>
      <c r="I34" s="825">
        <v>150000</v>
      </c>
    </row>
    <row r="35" spans="1:9">
      <c r="A35" s="323" t="s">
        <v>38</v>
      </c>
      <c r="B35" s="324" t="s">
        <v>39</v>
      </c>
      <c r="C35" s="824" t="s">
        <v>222</v>
      </c>
      <c r="D35" s="824" t="s">
        <v>0</v>
      </c>
      <c r="E35" s="825">
        <v>300000</v>
      </c>
      <c r="F35" s="825">
        <v>119314.99</v>
      </c>
      <c r="G35" s="825">
        <v>250000</v>
      </c>
      <c r="H35" s="825">
        <v>250000</v>
      </c>
      <c r="I35" s="825">
        <v>250000</v>
      </c>
    </row>
    <row r="36" spans="1:9">
      <c r="A36" s="323" t="s">
        <v>40</v>
      </c>
      <c r="B36" s="324" t="s">
        <v>41</v>
      </c>
      <c r="C36" s="824" t="s">
        <v>222</v>
      </c>
      <c r="D36" s="824" t="s">
        <v>0</v>
      </c>
      <c r="E36" s="825">
        <v>150000</v>
      </c>
      <c r="F36" s="825">
        <v>42005.2</v>
      </c>
      <c r="G36" s="825">
        <v>150000</v>
      </c>
      <c r="H36" s="825">
        <v>150000</v>
      </c>
      <c r="I36" s="825">
        <v>150000</v>
      </c>
    </row>
    <row r="37" spans="1:9">
      <c r="A37" s="323" t="s">
        <v>42</v>
      </c>
      <c r="B37" s="324" t="s">
        <v>43</v>
      </c>
      <c r="C37" s="824" t="s">
        <v>222</v>
      </c>
      <c r="D37" s="824" t="s">
        <v>0</v>
      </c>
      <c r="E37" s="825">
        <v>60000</v>
      </c>
      <c r="F37" s="825">
        <v>22092.87</v>
      </c>
      <c r="G37" s="825">
        <v>50000</v>
      </c>
      <c r="H37" s="825">
        <v>50000</v>
      </c>
      <c r="I37" s="825">
        <v>50000</v>
      </c>
    </row>
    <row r="38" spans="1:9">
      <c r="A38" s="323" t="s">
        <v>44</v>
      </c>
      <c r="B38" s="324" t="s">
        <v>45</v>
      </c>
      <c r="C38" s="824" t="s">
        <v>222</v>
      </c>
      <c r="D38" s="824" t="s">
        <v>0</v>
      </c>
      <c r="E38" s="825">
        <v>450000</v>
      </c>
      <c r="F38" s="825">
        <v>113896.39</v>
      </c>
      <c r="G38" s="825">
        <v>250000</v>
      </c>
      <c r="H38" s="825">
        <v>250000</v>
      </c>
      <c r="I38" s="825">
        <v>250000</v>
      </c>
    </row>
    <row r="39" spans="1:9">
      <c r="A39" s="323" t="s">
        <v>46</v>
      </c>
      <c r="B39" s="324" t="s">
        <v>47</v>
      </c>
      <c r="C39" s="824" t="s">
        <v>222</v>
      </c>
      <c r="D39" s="824" t="s">
        <v>0</v>
      </c>
      <c r="E39" s="825">
        <v>60000</v>
      </c>
      <c r="F39" s="825">
        <v>4000</v>
      </c>
      <c r="G39" s="825">
        <v>60000</v>
      </c>
      <c r="H39" s="825">
        <v>0</v>
      </c>
      <c r="I39" s="825">
        <v>60000</v>
      </c>
    </row>
    <row r="40" spans="1:9">
      <c r="A40" s="323" t="s">
        <v>48</v>
      </c>
      <c r="B40" s="324" t="s">
        <v>49</v>
      </c>
      <c r="C40" s="824" t="s">
        <v>222</v>
      </c>
      <c r="D40" s="824" t="s">
        <v>0</v>
      </c>
      <c r="E40" s="825">
        <v>65000</v>
      </c>
      <c r="F40" s="825">
        <v>3063.45</v>
      </c>
      <c r="G40" s="825">
        <v>65000</v>
      </c>
      <c r="H40" s="825">
        <v>65000</v>
      </c>
      <c r="I40" s="825">
        <v>65000</v>
      </c>
    </row>
    <row r="41" spans="1:9">
      <c r="A41" s="323" t="s">
        <v>50</v>
      </c>
      <c r="B41" s="324" t="s">
        <v>51</v>
      </c>
      <c r="C41" s="824" t="s">
        <v>222</v>
      </c>
      <c r="D41" s="824" t="s">
        <v>0</v>
      </c>
      <c r="E41" s="825">
        <v>40000</v>
      </c>
      <c r="F41" s="825">
        <v>21964</v>
      </c>
      <c r="G41" s="825">
        <v>240000</v>
      </c>
      <c r="H41" s="825">
        <v>240000</v>
      </c>
      <c r="I41" s="825">
        <v>240000</v>
      </c>
    </row>
    <row r="42" spans="1:9">
      <c r="A42" s="323" t="s">
        <v>52</v>
      </c>
      <c r="B42" s="324" t="s">
        <v>53</v>
      </c>
      <c r="C42" s="824" t="s">
        <v>222</v>
      </c>
      <c r="D42" s="824" t="s">
        <v>0</v>
      </c>
      <c r="E42" s="825">
        <v>240000</v>
      </c>
      <c r="F42" s="825">
        <v>118803.95</v>
      </c>
      <c r="G42" s="825">
        <v>280000</v>
      </c>
      <c r="H42" s="825">
        <v>280000</v>
      </c>
      <c r="I42" s="825">
        <v>280000</v>
      </c>
    </row>
    <row r="43" spans="1:9">
      <c r="A43" s="319" t="s">
        <v>57</v>
      </c>
      <c r="B43" s="320" t="s">
        <v>58</v>
      </c>
      <c r="C43" s="321" t="s">
        <v>222</v>
      </c>
      <c r="D43" s="321" t="s">
        <v>0</v>
      </c>
      <c r="E43" s="556">
        <f>E44+E45+E46+E47+E48</f>
        <v>74000</v>
      </c>
      <c r="F43" s="556">
        <f>F44+F45+F46+F47+F48</f>
        <v>25054.78</v>
      </c>
      <c r="G43" s="556">
        <f>G44+G45+G46+G47+G48</f>
        <v>74000</v>
      </c>
      <c r="H43" s="556">
        <f>H44+H45+H46+H47+H48</f>
        <v>74000</v>
      </c>
      <c r="I43" s="556">
        <f>I44+I45+I46+I47+I48</f>
        <v>74000</v>
      </c>
    </row>
    <row r="44" spans="1:9">
      <c r="A44" s="323" t="s">
        <v>61</v>
      </c>
      <c r="B44" s="324" t="s">
        <v>62</v>
      </c>
      <c r="C44" s="824" t="s">
        <v>222</v>
      </c>
      <c r="D44" s="824" t="s">
        <v>0</v>
      </c>
      <c r="E44" s="825">
        <v>4000</v>
      </c>
      <c r="F44" s="825">
        <v>9548.2900000000009</v>
      </c>
      <c r="G44" s="825">
        <v>4000</v>
      </c>
      <c r="H44" s="825">
        <v>4000</v>
      </c>
      <c r="I44" s="825">
        <v>4000</v>
      </c>
    </row>
    <row r="45" spans="1:9">
      <c r="A45" s="323" t="s">
        <v>63</v>
      </c>
      <c r="B45" s="324" t="s">
        <v>64</v>
      </c>
      <c r="C45" s="824" t="s">
        <v>222</v>
      </c>
      <c r="D45" s="824" t="s">
        <v>0</v>
      </c>
      <c r="E45" s="825">
        <v>25000</v>
      </c>
      <c r="F45" s="825">
        <v>7344.94</v>
      </c>
      <c r="G45" s="825">
        <v>25000</v>
      </c>
      <c r="H45" s="825">
        <v>25000</v>
      </c>
      <c r="I45" s="825">
        <v>25000</v>
      </c>
    </row>
    <row r="46" spans="1:9">
      <c r="A46" s="323" t="s">
        <v>65</v>
      </c>
      <c r="B46" s="324" t="s">
        <v>66</v>
      </c>
      <c r="C46" s="824" t="s">
        <v>222</v>
      </c>
      <c r="D46" s="824" t="s">
        <v>0</v>
      </c>
      <c r="E46" s="825">
        <v>10000</v>
      </c>
      <c r="F46" s="825">
        <v>300</v>
      </c>
      <c r="G46" s="825">
        <v>10000</v>
      </c>
      <c r="H46" s="825">
        <v>10000</v>
      </c>
      <c r="I46" s="825">
        <v>10000</v>
      </c>
    </row>
    <row r="47" spans="1:9">
      <c r="A47" s="323" t="s">
        <v>67</v>
      </c>
      <c r="B47" s="324" t="s">
        <v>68</v>
      </c>
      <c r="C47" s="824" t="s">
        <v>222</v>
      </c>
      <c r="D47" s="824" t="s">
        <v>0</v>
      </c>
      <c r="E47" s="825">
        <v>25000</v>
      </c>
      <c r="F47" s="825">
        <v>7717.8</v>
      </c>
      <c r="G47" s="825">
        <v>25000</v>
      </c>
      <c r="H47" s="825">
        <v>25000</v>
      </c>
      <c r="I47" s="825">
        <v>25000</v>
      </c>
    </row>
    <row r="48" spans="1:9">
      <c r="A48" s="323" t="s">
        <v>69</v>
      </c>
      <c r="B48" s="324" t="s">
        <v>58</v>
      </c>
      <c r="C48" s="824" t="s">
        <v>222</v>
      </c>
      <c r="D48" s="824" t="s">
        <v>0</v>
      </c>
      <c r="E48" s="825">
        <v>10000</v>
      </c>
      <c r="F48" s="825">
        <v>143.75</v>
      </c>
      <c r="G48" s="825">
        <v>10000</v>
      </c>
      <c r="H48" s="825">
        <v>10000</v>
      </c>
      <c r="I48" s="825">
        <v>10000</v>
      </c>
    </row>
    <row r="49" spans="1:9">
      <c r="A49" s="319" t="s">
        <v>70</v>
      </c>
      <c r="B49" s="320" t="s">
        <v>71</v>
      </c>
      <c r="C49" s="321" t="s">
        <v>222</v>
      </c>
      <c r="D49" s="321" t="s">
        <v>0</v>
      </c>
      <c r="E49" s="556">
        <f>E50+E51+E52</f>
        <v>300</v>
      </c>
      <c r="F49" s="556">
        <f>F50+F51+F52</f>
        <v>9.23</v>
      </c>
      <c r="G49" s="556">
        <f>G50+G51+G52</f>
        <v>300</v>
      </c>
      <c r="H49" s="556">
        <f>H50+H51+H52</f>
        <v>300</v>
      </c>
      <c r="I49" s="556">
        <f>I50+I51+I52</f>
        <v>300</v>
      </c>
    </row>
    <row r="50" spans="1:9">
      <c r="A50" s="323" t="s">
        <v>72</v>
      </c>
      <c r="B50" s="324" t="s">
        <v>73</v>
      </c>
      <c r="C50" s="824" t="s">
        <v>222</v>
      </c>
      <c r="D50" s="824" t="s">
        <v>0</v>
      </c>
      <c r="E50" s="825">
        <v>100</v>
      </c>
      <c r="F50" s="825"/>
      <c r="G50" s="825">
        <v>100</v>
      </c>
      <c r="H50" s="825">
        <v>100</v>
      </c>
      <c r="I50" s="825">
        <v>100</v>
      </c>
    </row>
    <row r="51" spans="1:9">
      <c r="A51" s="323" t="s">
        <v>74</v>
      </c>
      <c r="B51" s="324" t="s">
        <v>75</v>
      </c>
      <c r="C51" s="824" t="s">
        <v>222</v>
      </c>
      <c r="D51" s="824" t="s">
        <v>0</v>
      </c>
      <c r="E51" s="825">
        <v>100</v>
      </c>
      <c r="F51" s="825">
        <v>9.23</v>
      </c>
      <c r="G51" s="825">
        <v>100</v>
      </c>
      <c r="H51" s="825">
        <v>100</v>
      </c>
      <c r="I51" s="825">
        <v>100</v>
      </c>
    </row>
    <row r="52" spans="1:9">
      <c r="A52" s="323" t="s">
        <v>76</v>
      </c>
      <c r="B52" s="324" t="s">
        <v>77</v>
      </c>
      <c r="C52" s="824" t="s">
        <v>222</v>
      </c>
      <c r="D52" s="824" t="s">
        <v>0</v>
      </c>
      <c r="E52" s="825">
        <v>100</v>
      </c>
      <c r="F52" s="825"/>
      <c r="G52" s="825">
        <v>100</v>
      </c>
      <c r="H52" s="825">
        <v>100</v>
      </c>
      <c r="I52" s="825">
        <v>100</v>
      </c>
    </row>
    <row r="53" spans="1:9">
      <c r="A53" s="319" t="s">
        <v>169</v>
      </c>
      <c r="B53" s="320" t="s">
        <v>280</v>
      </c>
      <c r="C53" s="321" t="s">
        <v>222</v>
      </c>
      <c r="D53" s="321" t="s">
        <v>0</v>
      </c>
      <c r="E53" s="556">
        <f>E54</f>
        <v>15000</v>
      </c>
      <c r="F53" s="556">
        <f>F54</f>
        <v>0</v>
      </c>
      <c r="G53" s="556">
        <f>G54</f>
        <v>15000</v>
      </c>
      <c r="H53" s="556">
        <f>H54</f>
        <v>15000</v>
      </c>
      <c r="I53" s="556">
        <f>I54</f>
        <v>15000</v>
      </c>
    </row>
    <row r="54" spans="1:9">
      <c r="A54" s="323">
        <v>3721</v>
      </c>
      <c r="B54" s="324" t="s">
        <v>81</v>
      </c>
      <c r="C54" s="824" t="s">
        <v>222</v>
      </c>
      <c r="D54" s="824" t="s">
        <v>0</v>
      </c>
      <c r="E54" s="825">
        <v>15000</v>
      </c>
      <c r="F54" s="825"/>
      <c r="G54" s="825">
        <v>15000</v>
      </c>
      <c r="H54" s="825">
        <v>15000</v>
      </c>
      <c r="I54" s="825">
        <v>15000</v>
      </c>
    </row>
    <row r="55" spans="1:9">
      <c r="A55" s="319" t="s">
        <v>78</v>
      </c>
      <c r="B55" s="320" t="s">
        <v>79</v>
      </c>
      <c r="C55" s="321" t="s">
        <v>222</v>
      </c>
      <c r="D55" s="321" t="s">
        <v>0</v>
      </c>
      <c r="E55" s="556">
        <f>E56</f>
        <v>700000</v>
      </c>
      <c r="F55" s="556">
        <f>F56</f>
        <v>0</v>
      </c>
      <c r="G55" s="556">
        <f>G56</f>
        <v>700000</v>
      </c>
      <c r="H55" s="556">
        <f>H56</f>
        <v>700000</v>
      </c>
      <c r="I55" s="556">
        <f>I56</f>
        <v>700000</v>
      </c>
    </row>
    <row r="56" spans="1:9">
      <c r="A56" s="323" t="s">
        <v>80</v>
      </c>
      <c r="B56" s="324" t="s">
        <v>81</v>
      </c>
      <c r="C56" s="824" t="s">
        <v>222</v>
      </c>
      <c r="D56" s="824" t="s">
        <v>0</v>
      </c>
      <c r="E56" s="825">
        <v>700000</v>
      </c>
      <c r="F56" s="825"/>
      <c r="G56" s="825">
        <v>700000</v>
      </c>
      <c r="H56" s="825">
        <v>700000</v>
      </c>
      <c r="I56" s="825">
        <v>700000</v>
      </c>
    </row>
    <row r="57" spans="1:9">
      <c r="A57" s="820" t="s">
        <v>159</v>
      </c>
      <c r="B57" s="821" t="s">
        <v>160</v>
      </c>
      <c r="C57" s="822" t="s">
        <v>222</v>
      </c>
      <c r="D57" s="822" t="s">
        <v>0</v>
      </c>
      <c r="E57" s="823">
        <f>E58+E62</f>
        <v>85000</v>
      </c>
      <c r="F57" s="823">
        <f>F58+F62</f>
        <v>29116.809999999998</v>
      </c>
      <c r="G57" s="823">
        <f>G58+G62</f>
        <v>0</v>
      </c>
      <c r="H57" s="823">
        <f>H58+H62</f>
        <v>0</v>
      </c>
      <c r="I57" s="823">
        <f>I58+I62</f>
        <v>0</v>
      </c>
    </row>
    <row r="58" spans="1:9">
      <c r="A58" s="319" t="s">
        <v>34</v>
      </c>
      <c r="B58" s="320" t="s">
        <v>35</v>
      </c>
      <c r="C58" s="321" t="s">
        <v>222</v>
      </c>
      <c r="D58" s="321" t="s">
        <v>0</v>
      </c>
      <c r="E58" s="556">
        <f>E59+E60+E61</f>
        <v>65000</v>
      </c>
      <c r="F58" s="556">
        <f>F59+F60+F61</f>
        <v>29116.809999999998</v>
      </c>
      <c r="G58" s="556">
        <f>G59+G60+G61</f>
        <v>0</v>
      </c>
      <c r="H58" s="556">
        <f>H59+H60+H61</f>
        <v>0</v>
      </c>
      <c r="I58" s="556">
        <f>I59+I60+I61</f>
        <v>0</v>
      </c>
    </row>
    <row r="59" spans="1:9">
      <c r="A59" s="323" t="s">
        <v>40</v>
      </c>
      <c r="B59" s="324" t="s">
        <v>41</v>
      </c>
      <c r="C59" s="824" t="s">
        <v>222</v>
      </c>
      <c r="D59" s="824" t="s">
        <v>0</v>
      </c>
      <c r="E59" s="825">
        <v>50000</v>
      </c>
      <c r="F59" s="825">
        <v>21048.35</v>
      </c>
      <c r="G59" s="825">
        <v>0</v>
      </c>
      <c r="H59" s="825">
        <v>0</v>
      </c>
      <c r="I59" s="825">
        <v>0</v>
      </c>
    </row>
    <row r="60" spans="1:9">
      <c r="A60" s="323" t="s">
        <v>48</v>
      </c>
      <c r="B60" s="324" t="s">
        <v>49</v>
      </c>
      <c r="C60" s="824" t="s">
        <v>222</v>
      </c>
      <c r="D60" s="824" t="s">
        <v>0</v>
      </c>
      <c r="E60" s="825">
        <v>5000</v>
      </c>
      <c r="F60" s="825"/>
      <c r="G60" s="825">
        <v>0</v>
      </c>
      <c r="H60" s="825">
        <v>0</v>
      </c>
      <c r="I60" s="825">
        <v>0</v>
      </c>
    </row>
    <row r="61" spans="1:9">
      <c r="A61" s="323" t="s">
        <v>52</v>
      </c>
      <c r="B61" s="324" t="s">
        <v>53</v>
      </c>
      <c r="C61" s="824" t="s">
        <v>222</v>
      </c>
      <c r="D61" s="824" t="s">
        <v>0</v>
      </c>
      <c r="E61" s="825">
        <v>10000</v>
      </c>
      <c r="F61" s="825">
        <v>8068.46</v>
      </c>
      <c r="G61" s="825">
        <v>0</v>
      </c>
      <c r="H61" s="825">
        <v>0</v>
      </c>
      <c r="I61" s="825">
        <v>0</v>
      </c>
    </row>
    <row r="62" spans="1:9">
      <c r="A62" s="319" t="s">
        <v>57</v>
      </c>
      <c r="B62" s="320" t="s">
        <v>58</v>
      </c>
      <c r="C62" s="321" t="s">
        <v>222</v>
      </c>
      <c r="D62" s="321" t="s">
        <v>0</v>
      </c>
      <c r="E62" s="556">
        <f>E63+E64</f>
        <v>20000</v>
      </c>
      <c r="F62" s="556">
        <f>F63+F64</f>
        <v>0</v>
      </c>
      <c r="G62" s="556">
        <f>G63+G64</f>
        <v>0</v>
      </c>
      <c r="H62" s="556">
        <f>H63+H64</f>
        <v>0</v>
      </c>
      <c r="I62" s="556">
        <f>I63+I64</f>
        <v>0</v>
      </c>
    </row>
    <row r="63" spans="1:9">
      <c r="A63" s="323" t="s">
        <v>63</v>
      </c>
      <c r="B63" s="324" t="s">
        <v>64</v>
      </c>
      <c r="C63" s="824" t="s">
        <v>222</v>
      </c>
      <c r="D63" s="824" t="s">
        <v>0</v>
      </c>
      <c r="E63" s="825">
        <v>10000</v>
      </c>
      <c r="F63" s="825"/>
      <c r="G63" s="825">
        <v>0</v>
      </c>
      <c r="H63" s="825">
        <v>0</v>
      </c>
      <c r="I63" s="825">
        <v>0</v>
      </c>
    </row>
    <row r="64" spans="1:9">
      <c r="A64" s="323" t="s">
        <v>69</v>
      </c>
      <c r="B64" s="324" t="s">
        <v>58</v>
      </c>
      <c r="C64" s="824" t="s">
        <v>222</v>
      </c>
      <c r="D64" s="824" t="s">
        <v>0</v>
      </c>
      <c r="E64" s="825">
        <v>10000</v>
      </c>
      <c r="F64" s="825"/>
      <c r="G64" s="825">
        <v>0</v>
      </c>
      <c r="H64" s="825">
        <v>0</v>
      </c>
      <c r="I64" s="825">
        <v>0</v>
      </c>
    </row>
    <row r="65" spans="1:9">
      <c r="A65" s="820" t="s">
        <v>161</v>
      </c>
      <c r="B65" s="821" t="s">
        <v>162</v>
      </c>
      <c r="C65" s="822" t="s">
        <v>222</v>
      </c>
      <c r="D65" s="822" t="s">
        <v>0</v>
      </c>
      <c r="E65" s="823">
        <f>E66+E69+E73</f>
        <v>2887200</v>
      </c>
      <c r="F65" s="823">
        <f>F66+F69+F73</f>
        <v>213114</v>
      </c>
      <c r="G65" s="823">
        <f>G66+G69+G73</f>
        <v>1065200</v>
      </c>
      <c r="H65" s="823">
        <f>H66+H69+H73</f>
        <v>1273700</v>
      </c>
      <c r="I65" s="823">
        <f>I66+I69+I73</f>
        <v>1170200</v>
      </c>
    </row>
    <row r="66" spans="1:9">
      <c r="A66" s="319" t="s">
        <v>16</v>
      </c>
      <c r="B66" s="320" t="s">
        <v>17</v>
      </c>
      <c r="C66" s="321" t="s">
        <v>222</v>
      </c>
      <c r="D66" s="321" t="s">
        <v>0</v>
      </c>
      <c r="E66" s="556">
        <f>E67+E68</f>
        <v>190000</v>
      </c>
      <c r="F66" s="556"/>
      <c r="G66" s="556">
        <f>G67+G68</f>
        <v>210000</v>
      </c>
      <c r="H66" s="556">
        <f>H67+H68</f>
        <v>210000</v>
      </c>
      <c r="I66" s="556">
        <f>I67+I68</f>
        <v>210000</v>
      </c>
    </row>
    <row r="67" spans="1:9">
      <c r="A67" s="323" t="s">
        <v>18</v>
      </c>
      <c r="B67" s="324" t="s">
        <v>19</v>
      </c>
      <c r="C67" s="824" t="s">
        <v>222</v>
      </c>
      <c r="D67" s="824" t="s">
        <v>0</v>
      </c>
      <c r="E67" s="825">
        <v>180000</v>
      </c>
      <c r="F67" s="825">
        <v>40819.279999999999</v>
      </c>
      <c r="G67" s="825">
        <v>200000</v>
      </c>
      <c r="H67" s="825">
        <v>200000</v>
      </c>
      <c r="I67" s="825">
        <v>200000</v>
      </c>
    </row>
    <row r="68" spans="1:9">
      <c r="A68" s="323" t="s">
        <v>22</v>
      </c>
      <c r="B68" s="324" t="s">
        <v>23</v>
      </c>
      <c r="C68" s="824" t="s">
        <v>222</v>
      </c>
      <c r="D68" s="824" t="s">
        <v>0</v>
      </c>
      <c r="E68" s="825">
        <v>10000</v>
      </c>
      <c r="F68" s="825">
        <v>3864.2</v>
      </c>
      <c r="G68" s="825">
        <v>10000</v>
      </c>
      <c r="H68" s="825">
        <v>10000</v>
      </c>
      <c r="I68" s="825">
        <v>10000</v>
      </c>
    </row>
    <row r="69" spans="1:9">
      <c r="A69" s="319" t="s">
        <v>34</v>
      </c>
      <c r="B69" s="320" t="s">
        <v>35</v>
      </c>
      <c r="C69" s="321" t="s">
        <v>222</v>
      </c>
      <c r="D69" s="321" t="s">
        <v>0</v>
      </c>
      <c r="E69" s="556">
        <f>E70+E71+E72</f>
        <v>2677200</v>
      </c>
      <c r="F69" s="556">
        <f>F70+F71+F72</f>
        <v>212599</v>
      </c>
      <c r="G69" s="556">
        <f>G70+G71+G72</f>
        <v>835200</v>
      </c>
      <c r="H69" s="556">
        <f>H70+H71+H72</f>
        <v>1043700</v>
      </c>
      <c r="I69" s="556">
        <f>I70+I71+I72</f>
        <v>940200</v>
      </c>
    </row>
    <row r="70" spans="1:9">
      <c r="A70" s="323" t="s">
        <v>40</v>
      </c>
      <c r="B70" s="324" t="s">
        <v>41</v>
      </c>
      <c r="C70" s="824" t="s">
        <v>222</v>
      </c>
      <c r="D70" s="824" t="s">
        <v>0</v>
      </c>
      <c r="E70" s="825">
        <v>2652200</v>
      </c>
      <c r="F70" s="825">
        <v>212500</v>
      </c>
      <c r="G70" s="825">
        <v>805200</v>
      </c>
      <c r="H70" s="825">
        <v>1013700</v>
      </c>
      <c r="I70" s="825">
        <v>910200</v>
      </c>
    </row>
    <row r="71" spans="1:9">
      <c r="A71" s="323" t="s">
        <v>48</v>
      </c>
      <c r="B71" s="324" t="s">
        <v>49</v>
      </c>
      <c r="C71" s="824" t="s">
        <v>222</v>
      </c>
      <c r="D71" s="824" t="s">
        <v>0</v>
      </c>
      <c r="E71" s="825">
        <v>10000</v>
      </c>
      <c r="F71" s="825">
        <v>0</v>
      </c>
      <c r="G71" s="825">
        <v>15000</v>
      </c>
      <c r="H71" s="825">
        <v>15000</v>
      </c>
      <c r="I71" s="825">
        <v>15000</v>
      </c>
    </row>
    <row r="72" spans="1:9">
      <c r="A72" s="323" t="s">
        <v>52</v>
      </c>
      <c r="B72" s="324" t="s">
        <v>53</v>
      </c>
      <c r="C72" s="824" t="s">
        <v>222</v>
      </c>
      <c r="D72" s="824" t="s">
        <v>0</v>
      </c>
      <c r="E72" s="825">
        <v>15000</v>
      </c>
      <c r="F72" s="825">
        <v>99</v>
      </c>
      <c r="G72" s="825">
        <v>15000</v>
      </c>
      <c r="H72" s="825">
        <v>15000</v>
      </c>
      <c r="I72" s="825">
        <v>15000</v>
      </c>
    </row>
    <row r="73" spans="1:9">
      <c r="A73" s="319" t="s">
        <v>57</v>
      </c>
      <c r="B73" s="320" t="s">
        <v>58</v>
      </c>
      <c r="C73" s="321" t="s">
        <v>222</v>
      </c>
      <c r="D73" s="321" t="s">
        <v>0</v>
      </c>
      <c r="E73" s="556">
        <f>E74+E75</f>
        <v>20000</v>
      </c>
      <c r="F73" s="556">
        <f>F74+F75</f>
        <v>515</v>
      </c>
      <c r="G73" s="556">
        <f t="shared" ref="G73:I73" si="4">G74+G75</f>
        <v>20000</v>
      </c>
      <c r="H73" s="556">
        <f t="shared" si="4"/>
        <v>20000</v>
      </c>
      <c r="I73" s="556">
        <f t="shared" si="4"/>
        <v>20000</v>
      </c>
    </row>
    <row r="74" spans="1:9">
      <c r="A74" s="323" t="s">
        <v>63</v>
      </c>
      <c r="B74" s="324" t="s">
        <v>64</v>
      </c>
      <c r="C74" s="824" t="s">
        <v>222</v>
      </c>
      <c r="D74" s="824" t="s">
        <v>0</v>
      </c>
      <c r="E74" s="825">
        <v>10000</v>
      </c>
      <c r="F74" s="825">
        <v>515</v>
      </c>
      <c r="G74" s="825">
        <v>10000</v>
      </c>
      <c r="H74" s="825">
        <v>10000</v>
      </c>
      <c r="I74" s="825">
        <v>10000</v>
      </c>
    </row>
    <row r="75" spans="1:9">
      <c r="A75" s="323" t="s">
        <v>69</v>
      </c>
      <c r="B75" s="324" t="s">
        <v>58</v>
      </c>
      <c r="C75" s="824" t="s">
        <v>222</v>
      </c>
      <c r="D75" s="824" t="s">
        <v>0</v>
      </c>
      <c r="E75" s="825">
        <v>10000</v>
      </c>
      <c r="F75" s="825"/>
      <c r="G75" s="825">
        <v>10000</v>
      </c>
      <c r="H75" s="825">
        <v>10000</v>
      </c>
      <c r="I75" s="825">
        <v>10000</v>
      </c>
    </row>
    <row r="76" spans="1:9">
      <c r="A76" s="820" t="s">
        <v>163</v>
      </c>
      <c r="B76" s="821" t="s">
        <v>164</v>
      </c>
      <c r="C76" s="822" t="s">
        <v>222</v>
      </c>
      <c r="D76" s="822" t="s">
        <v>0</v>
      </c>
      <c r="E76" s="823">
        <f>E77+E80+E84</f>
        <v>285000</v>
      </c>
      <c r="F76" s="823">
        <f>F77+F80+F84</f>
        <v>90277.48</v>
      </c>
      <c r="G76" s="823">
        <f>G77+G80+G84</f>
        <v>285000</v>
      </c>
      <c r="H76" s="823">
        <f>H77+H80+H84</f>
        <v>285000</v>
      </c>
      <c r="I76" s="823">
        <f>I77+I80+I84</f>
        <v>285000</v>
      </c>
    </row>
    <row r="77" spans="1:9">
      <c r="A77" s="319" t="s">
        <v>16</v>
      </c>
      <c r="B77" s="320" t="s">
        <v>17</v>
      </c>
      <c r="C77" s="321" t="s">
        <v>222</v>
      </c>
      <c r="D77" s="321" t="s">
        <v>0</v>
      </c>
      <c r="E77" s="556">
        <f>E78+E79</f>
        <v>190000</v>
      </c>
      <c r="F77" s="556">
        <f>F78+F79</f>
        <v>74221.23</v>
      </c>
      <c r="G77" s="556">
        <f>G78+G79</f>
        <v>190000</v>
      </c>
      <c r="H77" s="556">
        <f>H78+H79</f>
        <v>190000</v>
      </c>
      <c r="I77" s="556">
        <f>I78+I79</f>
        <v>190000</v>
      </c>
    </row>
    <row r="78" spans="1:9">
      <c r="A78" s="323" t="s">
        <v>18</v>
      </c>
      <c r="B78" s="324" t="s">
        <v>19</v>
      </c>
      <c r="C78" s="824" t="s">
        <v>222</v>
      </c>
      <c r="D78" s="824" t="s">
        <v>0</v>
      </c>
      <c r="E78" s="825">
        <v>180000</v>
      </c>
      <c r="F78" s="825">
        <v>74221.23</v>
      </c>
      <c r="G78" s="825">
        <v>180000</v>
      </c>
      <c r="H78" s="825">
        <v>180000</v>
      </c>
      <c r="I78" s="825">
        <v>180000</v>
      </c>
    </row>
    <row r="79" spans="1:9">
      <c r="A79" s="323" t="s">
        <v>22</v>
      </c>
      <c r="B79" s="324" t="s">
        <v>23</v>
      </c>
      <c r="C79" s="824" t="s">
        <v>222</v>
      </c>
      <c r="D79" s="824" t="s">
        <v>0</v>
      </c>
      <c r="E79" s="825">
        <v>10000</v>
      </c>
      <c r="F79" s="825"/>
      <c r="G79" s="825">
        <v>10000</v>
      </c>
      <c r="H79" s="825">
        <v>10000</v>
      </c>
      <c r="I79" s="825">
        <v>10000</v>
      </c>
    </row>
    <row r="80" spans="1:9">
      <c r="A80" s="319" t="s">
        <v>34</v>
      </c>
      <c r="B80" s="320" t="s">
        <v>35</v>
      </c>
      <c r="C80" s="321" t="s">
        <v>222</v>
      </c>
      <c r="D80" s="321" t="s">
        <v>0</v>
      </c>
      <c r="E80" s="556">
        <f>E81+E82+E83</f>
        <v>75000</v>
      </c>
      <c r="F80" s="556">
        <f>F81+F82+F83</f>
        <v>16056.25</v>
      </c>
      <c r="G80" s="556">
        <f>G81+G82+G83</f>
        <v>75000</v>
      </c>
      <c r="H80" s="556">
        <f>H81+H82+H83</f>
        <v>75000</v>
      </c>
      <c r="I80" s="556">
        <f>I81+I82+I83</f>
        <v>75000</v>
      </c>
    </row>
    <row r="81" spans="1:9">
      <c r="A81" s="323" t="s">
        <v>40</v>
      </c>
      <c r="B81" s="324" t="s">
        <v>41</v>
      </c>
      <c r="C81" s="824" t="s">
        <v>222</v>
      </c>
      <c r="D81" s="824" t="s">
        <v>0</v>
      </c>
      <c r="E81" s="825">
        <v>50000</v>
      </c>
      <c r="F81" s="825">
        <v>16056.25</v>
      </c>
      <c r="G81" s="825">
        <v>50000</v>
      </c>
      <c r="H81" s="825">
        <v>50000</v>
      </c>
      <c r="I81" s="825">
        <v>50000</v>
      </c>
    </row>
    <row r="82" spans="1:9">
      <c r="A82" s="323" t="s">
        <v>48</v>
      </c>
      <c r="B82" s="324" t="s">
        <v>49</v>
      </c>
      <c r="C82" s="824" t="s">
        <v>222</v>
      </c>
      <c r="D82" s="824" t="s">
        <v>0</v>
      </c>
      <c r="E82" s="825">
        <v>10000</v>
      </c>
      <c r="F82" s="825"/>
      <c r="G82" s="825">
        <v>10000</v>
      </c>
      <c r="H82" s="825">
        <v>10000</v>
      </c>
      <c r="I82" s="825">
        <v>10000</v>
      </c>
    </row>
    <row r="83" spans="1:9">
      <c r="A83" s="323" t="s">
        <v>52</v>
      </c>
      <c r="B83" s="324" t="s">
        <v>53</v>
      </c>
      <c r="C83" s="824" t="s">
        <v>222</v>
      </c>
      <c r="D83" s="824" t="s">
        <v>0</v>
      </c>
      <c r="E83" s="825">
        <v>15000</v>
      </c>
      <c r="F83" s="825"/>
      <c r="G83" s="825">
        <v>15000</v>
      </c>
      <c r="H83" s="825">
        <v>15000</v>
      </c>
      <c r="I83" s="825">
        <v>15000</v>
      </c>
    </row>
    <row r="84" spans="1:9">
      <c r="A84" s="319" t="s">
        <v>57</v>
      </c>
      <c r="B84" s="320" t="s">
        <v>58</v>
      </c>
      <c r="C84" s="321" t="s">
        <v>222</v>
      </c>
      <c r="D84" s="321" t="s">
        <v>0</v>
      </c>
      <c r="E84" s="556">
        <f>E85+E86</f>
        <v>20000</v>
      </c>
      <c r="F84" s="556">
        <f>F85+F86</f>
        <v>0</v>
      </c>
      <c r="G84" s="556">
        <f>G85+G86</f>
        <v>20000</v>
      </c>
      <c r="H84" s="556">
        <f>H85+H86</f>
        <v>20000</v>
      </c>
      <c r="I84" s="556">
        <f>I85+I86</f>
        <v>20000</v>
      </c>
    </row>
    <row r="85" spans="1:9">
      <c r="A85" s="323" t="s">
        <v>63</v>
      </c>
      <c r="B85" s="324" t="s">
        <v>64</v>
      </c>
      <c r="C85" s="824" t="s">
        <v>222</v>
      </c>
      <c r="D85" s="824" t="s">
        <v>0</v>
      </c>
      <c r="E85" s="825">
        <v>10000</v>
      </c>
      <c r="F85" s="825"/>
      <c r="G85" s="825">
        <v>10000</v>
      </c>
      <c r="H85" s="825">
        <v>10000</v>
      </c>
      <c r="I85" s="825">
        <v>10000</v>
      </c>
    </row>
    <row r="86" spans="1:9">
      <c r="A86" s="323" t="s">
        <v>69</v>
      </c>
      <c r="B86" s="324" t="s">
        <v>58</v>
      </c>
      <c r="C86" s="824" t="s">
        <v>222</v>
      </c>
      <c r="D86" s="824" t="s">
        <v>0</v>
      </c>
      <c r="E86" s="825">
        <v>10000</v>
      </c>
      <c r="F86" s="825"/>
      <c r="G86" s="825">
        <v>10000</v>
      </c>
      <c r="H86" s="825">
        <v>10000</v>
      </c>
      <c r="I86" s="825">
        <v>10000</v>
      </c>
    </row>
    <row r="87" spans="1:9">
      <c r="A87" s="820" t="s">
        <v>165</v>
      </c>
      <c r="B87" s="821" t="s">
        <v>166</v>
      </c>
      <c r="C87" s="822" t="s">
        <v>222</v>
      </c>
      <c r="D87" s="822" t="s">
        <v>0</v>
      </c>
      <c r="E87" s="823">
        <f>E88+E90+E96+E94</f>
        <v>98000</v>
      </c>
      <c r="F87" s="823">
        <f>F88+F90+F96+F94</f>
        <v>20128.88</v>
      </c>
      <c r="G87" s="823">
        <f>G88+G90+G96+G94</f>
        <v>285000</v>
      </c>
      <c r="H87" s="823">
        <f>H88+H90+H96+H94</f>
        <v>95000</v>
      </c>
      <c r="I87" s="823">
        <f>I88+I90+I96+I94</f>
        <v>95000</v>
      </c>
    </row>
    <row r="88" spans="1:9">
      <c r="A88" s="319" t="s">
        <v>83</v>
      </c>
      <c r="B88" s="320" t="s">
        <v>84</v>
      </c>
      <c r="C88" s="321" t="s">
        <v>222</v>
      </c>
      <c r="D88" s="321" t="s">
        <v>0</v>
      </c>
      <c r="E88" s="556">
        <f>E89</f>
        <v>58000</v>
      </c>
      <c r="F88" s="556">
        <f>F89</f>
        <v>7600</v>
      </c>
      <c r="G88" s="556">
        <f>G89</f>
        <v>58000</v>
      </c>
      <c r="H88" s="556">
        <f>H89</f>
        <v>58000</v>
      </c>
      <c r="I88" s="556">
        <f>I89</f>
        <v>58000</v>
      </c>
    </row>
    <row r="89" spans="1:9">
      <c r="A89" s="323" t="s">
        <v>85</v>
      </c>
      <c r="B89" s="324" t="s">
        <v>86</v>
      </c>
      <c r="C89" s="824" t="s">
        <v>222</v>
      </c>
      <c r="D89" s="824" t="s">
        <v>0</v>
      </c>
      <c r="E89" s="825">
        <v>58000</v>
      </c>
      <c r="F89" s="825">
        <v>7600</v>
      </c>
      <c r="G89" s="825">
        <v>58000</v>
      </c>
      <c r="H89" s="825">
        <v>58000</v>
      </c>
      <c r="I89" s="825">
        <v>58000</v>
      </c>
    </row>
    <row r="90" spans="1:9">
      <c r="A90" s="319" t="s">
        <v>88</v>
      </c>
      <c r="B90" s="320" t="s">
        <v>89</v>
      </c>
      <c r="C90" s="321" t="s">
        <v>222</v>
      </c>
      <c r="D90" s="321" t="s">
        <v>0</v>
      </c>
      <c r="E90" s="556">
        <f>E91+E92+E93</f>
        <v>35000</v>
      </c>
      <c r="F90" s="556">
        <f>F91+F92+F93</f>
        <v>12528.880000000001</v>
      </c>
      <c r="G90" s="556">
        <f>G91+G92+G93</f>
        <v>35000</v>
      </c>
      <c r="H90" s="556">
        <f>H91+H92+H93</f>
        <v>35000</v>
      </c>
      <c r="I90" s="556">
        <f>I91+I92+I93</f>
        <v>35000</v>
      </c>
    </row>
    <row r="91" spans="1:9">
      <c r="A91" s="323" t="s">
        <v>90</v>
      </c>
      <c r="B91" s="324" t="s">
        <v>91</v>
      </c>
      <c r="C91" s="824" t="s">
        <v>222</v>
      </c>
      <c r="D91" s="824" t="s">
        <v>0</v>
      </c>
      <c r="E91" s="825">
        <v>30000</v>
      </c>
      <c r="F91" s="825">
        <v>9764.68</v>
      </c>
      <c r="G91" s="825">
        <v>30000</v>
      </c>
      <c r="H91" s="825">
        <v>30000</v>
      </c>
      <c r="I91" s="825">
        <v>30000</v>
      </c>
    </row>
    <row r="92" spans="1:9">
      <c r="A92" s="323" t="s">
        <v>92</v>
      </c>
      <c r="B92" s="324" t="s">
        <v>93</v>
      </c>
      <c r="C92" s="824" t="s">
        <v>222</v>
      </c>
      <c r="D92" s="824" t="s">
        <v>0</v>
      </c>
      <c r="E92" s="825">
        <v>5000</v>
      </c>
      <c r="F92" s="825">
        <v>2764.2</v>
      </c>
      <c r="G92" s="825">
        <v>5000</v>
      </c>
      <c r="H92" s="825">
        <v>5000</v>
      </c>
      <c r="I92" s="825">
        <v>5000</v>
      </c>
    </row>
    <row r="93" spans="1:9">
      <c r="A93" s="323" t="s">
        <v>167</v>
      </c>
      <c r="B93" s="324" t="s">
        <v>168</v>
      </c>
      <c r="C93" s="824" t="s">
        <v>222</v>
      </c>
      <c r="D93" s="824" t="s">
        <v>0</v>
      </c>
      <c r="E93" s="825">
        <v>0</v>
      </c>
      <c r="F93" s="825"/>
      <c r="G93" s="825"/>
      <c r="H93" s="825"/>
      <c r="I93" s="825"/>
    </row>
    <row r="94" spans="1:9">
      <c r="A94" s="319" t="s">
        <v>281</v>
      </c>
      <c r="B94" s="320" t="s">
        <v>282</v>
      </c>
      <c r="C94" s="321" t="s">
        <v>222</v>
      </c>
      <c r="D94" s="321" t="s">
        <v>0</v>
      </c>
      <c r="E94" s="556">
        <f>E95</f>
        <v>0</v>
      </c>
      <c r="F94" s="556">
        <f>F95</f>
        <v>0</v>
      </c>
      <c r="G94" s="556">
        <f>G95</f>
        <v>190000</v>
      </c>
      <c r="H94" s="556">
        <f>H95</f>
        <v>0</v>
      </c>
      <c r="I94" s="556">
        <f>I95</f>
        <v>0</v>
      </c>
    </row>
    <row r="95" spans="1:9">
      <c r="A95" s="323">
        <v>4231</v>
      </c>
      <c r="B95" s="324" t="s">
        <v>283</v>
      </c>
      <c r="C95" s="824" t="s">
        <v>222</v>
      </c>
      <c r="D95" s="824" t="s">
        <v>0</v>
      </c>
      <c r="E95" s="825">
        <v>0</v>
      </c>
      <c r="F95" s="825"/>
      <c r="G95" s="825">
        <v>190000</v>
      </c>
      <c r="H95" s="825">
        <v>0</v>
      </c>
      <c r="I95" s="825">
        <v>0</v>
      </c>
    </row>
    <row r="96" spans="1:9">
      <c r="A96" s="319" t="s">
        <v>140</v>
      </c>
      <c r="B96" s="320" t="s">
        <v>141</v>
      </c>
      <c r="C96" s="321" t="s">
        <v>222</v>
      </c>
      <c r="D96" s="321" t="s">
        <v>0</v>
      </c>
      <c r="E96" s="556">
        <f>E97</f>
        <v>5000</v>
      </c>
      <c r="F96" s="556">
        <f>F97</f>
        <v>0</v>
      </c>
      <c r="G96" s="556">
        <f>G97</f>
        <v>2000</v>
      </c>
      <c r="H96" s="556">
        <f>H97</f>
        <v>2000</v>
      </c>
      <c r="I96" s="556">
        <f>I97</f>
        <v>2000</v>
      </c>
    </row>
    <row r="97" spans="1:9">
      <c r="A97" s="323" t="s">
        <v>142</v>
      </c>
      <c r="B97" s="324" t="s">
        <v>143</v>
      </c>
      <c r="C97" s="824" t="s">
        <v>222</v>
      </c>
      <c r="D97" s="824" t="s">
        <v>0</v>
      </c>
      <c r="E97" s="825">
        <v>5000</v>
      </c>
      <c r="F97" s="825"/>
      <c r="G97" s="825">
        <v>2000</v>
      </c>
      <c r="H97" s="825">
        <v>2000</v>
      </c>
      <c r="I97" s="825">
        <v>2000</v>
      </c>
    </row>
    <row r="98" spans="1:9">
      <c r="A98" s="820" t="s">
        <v>233</v>
      </c>
      <c r="B98" s="821" t="s">
        <v>179</v>
      </c>
      <c r="C98" s="822"/>
      <c r="D98" s="822" t="s">
        <v>0</v>
      </c>
      <c r="E98" s="823">
        <f>E99+E102+E106</f>
        <v>285000</v>
      </c>
      <c r="F98" s="823">
        <f>F99+F102+F106</f>
        <v>35603.03</v>
      </c>
      <c r="G98" s="823">
        <f>G99+G102+G106</f>
        <v>300000</v>
      </c>
      <c r="H98" s="823">
        <f>H99+H102+H106</f>
        <v>300000</v>
      </c>
      <c r="I98" s="823">
        <f>I99+I102+I106</f>
        <v>300000</v>
      </c>
    </row>
    <row r="99" spans="1:9">
      <c r="A99" s="319" t="s">
        <v>16</v>
      </c>
      <c r="B99" s="320" t="s">
        <v>17</v>
      </c>
      <c r="C99" s="321" t="s">
        <v>222</v>
      </c>
      <c r="D99" s="321" t="s">
        <v>0</v>
      </c>
      <c r="E99" s="556">
        <f>E100+E101</f>
        <v>190000</v>
      </c>
      <c r="F99" s="556">
        <f>F100+F101</f>
        <v>16127.1</v>
      </c>
      <c r="G99" s="556">
        <f>G100+G101</f>
        <v>205000</v>
      </c>
      <c r="H99" s="556">
        <f>H100+H101</f>
        <v>205000</v>
      </c>
      <c r="I99" s="556">
        <f>I100+I101</f>
        <v>205000</v>
      </c>
    </row>
    <row r="100" spans="1:9">
      <c r="A100" s="323" t="s">
        <v>18</v>
      </c>
      <c r="B100" s="324" t="s">
        <v>19</v>
      </c>
      <c r="C100" s="824" t="s">
        <v>222</v>
      </c>
      <c r="D100" s="824" t="s">
        <v>0</v>
      </c>
      <c r="E100" s="825">
        <v>180000</v>
      </c>
      <c r="F100" s="825">
        <v>16127.1</v>
      </c>
      <c r="G100" s="825">
        <v>195000</v>
      </c>
      <c r="H100" s="825">
        <v>195000</v>
      </c>
      <c r="I100" s="825">
        <v>195000</v>
      </c>
    </row>
    <row r="101" spans="1:9">
      <c r="A101" s="323" t="s">
        <v>22</v>
      </c>
      <c r="B101" s="324" t="s">
        <v>23</v>
      </c>
      <c r="C101" s="824" t="s">
        <v>222</v>
      </c>
      <c r="D101" s="824" t="s">
        <v>0</v>
      </c>
      <c r="E101" s="825">
        <v>10000</v>
      </c>
      <c r="F101" s="825">
        <v>0</v>
      </c>
      <c r="G101" s="825">
        <v>10000</v>
      </c>
      <c r="H101" s="825">
        <v>10000</v>
      </c>
      <c r="I101" s="825">
        <v>10000</v>
      </c>
    </row>
    <row r="102" spans="1:9">
      <c r="A102" s="319" t="s">
        <v>34</v>
      </c>
      <c r="B102" s="320" t="s">
        <v>35</v>
      </c>
      <c r="C102" s="321" t="s">
        <v>222</v>
      </c>
      <c r="D102" s="321" t="s">
        <v>0</v>
      </c>
      <c r="E102" s="556">
        <f>E103+E104+E105</f>
        <v>75000</v>
      </c>
      <c r="F102" s="556">
        <f>F103+F104+F105</f>
        <v>15760.93</v>
      </c>
      <c r="G102" s="556">
        <f>G103+G104+G105</f>
        <v>75000</v>
      </c>
      <c r="H102" s="556">
        <f>H103+H104+H105</f>
        <v>75000</v>
      </c>
      <c r="I102" s="556">
        <f>I103+I104+I105</f>
        <v>75000</v>
      </c>
    </row>
    <row r="103" spans="1:9">
      <c r="A103" s="323" t="s">
        <v>40</v>
      </c>
      <c r="B103" s="324" t="s">
        <v>41</v>
      </c>
      <c r="C103" s="824" t="s">
        <v>222</v>
      </c>
      <c r="D103" s="824" t="s">
        <v>0</v>
      </c>
      <c r="E103" s="825">
        <v>50000</v>
      </c>
      <c r="F103" s="825">
        <v>8750</v>
      </c>
      <c r="G103" s="825">
        <v>50000</v>
      </c>
      <c r="H103" s="825">
        <v>50000</v>
      </c>
      <c r="I103" s="825">
        <v>50000</v>
      </c>
    </row>
    <row r="104" spans="1:9">
      <c r="A104" s="323" t="s">
        <v>48</v>
      </c>
      <c r="B104" s="324" t="s">
        <v>49</v>
      </c>
      <c r="C104" s="824" t="s">
        <v>222</v>
      </c>
      <c r="D104" s="824" t="s">
        <v>0</v>
      </c>
      <c r="E104" s="825">
        <v>10000</v>
      </c>
      <c r="F104" s="825"/>
      <c r="G104" s="825">
        <v>10000</v>
      </c>
      <c r="H104" s="825">
        <v>10000</v>
      </c>
      <c r="I104" s="825">
        <v>10000</v>
      </c>
    </row>
    <row r="105" spans="1:9">
      <c r="A105" s="323" t="s">
        <v>52</v>
      </c>
      <c r="B105" s="324" t="s">
        <v>53</v>
      </c>
      <c r="C105" s="824" t="s">
        <v>222</v>
      </c>
      <c r="D105" s="824" t="s">
        <v>0</v>
      </c>
      <c r="E105" s="825">
        <v>15000</v>
      </c>
      <c r="F105" s="825">
        <v>7010.93</v>
      </c>
      <c r="G105" s="825">
        <v>15000</v>
      </c>
      <c r="H105" s="825">
        <v>15000</v>
      </c>
      <c r="I105" s="825">
        <v>15000</v>
      </c>
    </row>
    <row r="106" spans="1:9">
      <c r="A106" s="319" t="s">
        <v>57</v>
      </c>
      <c r="B106" s="320" t="s">
        <v>58</v>
      </c>
      <c r="C106" s="321" t="s">
        <v>222</v>
      </c>
      <c r="D106" s="321" t="s">
        <v>0</v>
      </c>
      <c r="E106" s="556">
        <f>E107+E108</f>
        <v>20000</v>
      </c>
      <c r="F106" s="556">
        <f>F107+F108</f>
        <v>3715</v>
      </c>
      <c r="G106" s="556">
        <f>G107+G108</f>
        <v>20000</v>
      </c>
      <c r="H106" s="556">
        <f>H107+H108</f>
        <v>20000</v>
      </c>
      <c r="I106" s="556">
        <f>I107+I108</f>
        <v>20000</v>
      </c>
    </row>
    <row r="107" spans="1:9">
      <c r="A107" s="323" t="s">
        <v>63</v>
      </c>
      <c r="B107" s="324" t="s">
        <v>64</v>
      </c>
      <c r="C107" s="824" t="s">
        <v>222</v>
      </c>
      <c r="D107" s="824" t="s">
        <v>0</v>
      </c>
      <c r="E107" s="825">
        <v>10000</v>
      </c>
      <c r="F107" s="825">
        <v>3715</v>
      </c>
      <c r="G107" s="825">
        <v>10000</v>
      </c>
      <c r="H107" s="825">
        <v>10000</v>
      </c>
      <c r="I107" s="825">
        <v>10000</v>
      </c>
    </row>
    <row r="108" spans="1:9">
      <c r="A108" s="323" t="s">
        <v>69</v>
      </c>
      <c r="B108" s="324" t="s">
        <v>58</v>
      </c>
      <c r="C108" s="824" t="s">
        <v>222</v>
      </c>
      <c r="D108" s="824" t="s">
        <v>0</v>
      </c>
      <c r="E108" s="825">
        <v>10000</v>
      </c>
      <c r="F108" s="825"/>
      <c r="G108" s="825">
        <v>10000</v>
      </c>
      <c r="H108" s="825">
        <v>10000</v>
      </c>
      <c r="I108" s="825">
        <v>10000</v>
      </c>
    </row>
    <row r="109" spans="1:9">
      <c r="A109" s="820" t="s">
        <v>234</v>
      </c>
      <c r="B109" s="826" t="s">
        <v>151</v>
      </c>
      <c r="C109" s="826"/>
      <c r="D109" s="822" t="s">
        <v>0</v>
      </c>
      <c r="E109" s="823">
        <f>E110+E112</f>
        <v>55000</v>
      </c>
      <c r="F109" s="823">
        <f>F110+F112</f>
        <v>0</v>
      </c>
      <c r="G109" s="823">
        <f>G110+G112</f>
        <v>0</v>
      </c>
      <c r="H109" s="823">
        <f>H110+H112</f>
        <v>0</v>
      </c>
      <c r="I109" s="823">
        <f>I110+I112</f>
        <v>0</v>
      </c>
    </row>
    <row r="110" spans="1:9">
      <c r="A110" s="319" t="s">
        <v>16</v>
      </c>
      <c r="B110" s="320" t="s">
        <v>17</v>
      </c>
      <c r="C110" s="321" t="s">
        <v>222</v>
      </c>
      <c r="D110" s="321" t="s">
        <v>0</v>
      </c>
      <c r="E110" s="556">
        <f>E111</f>
        <v>50000</v>
      </c>
      <c r="F110" s="556">
        <f>F111</f>
        <v>0</v>
      </c>
      <c r="G110" s="556">
        <f>G111</f>
        <v>0</v>
      </c>
      <c r="H110" s="556">
        <f>H111</f>
        <v>0</v>
      </c>
      <c r="I110" s="556">
        <f>I111</f>
        <v>0</v>
      </c>
    </row>
    <row r="111" spans="1:9">
      <c r="A111" s="323" t="s">
        <v>18</v>
      </c>
      <c r="B111" s="324" t="s">
        <v>19</v>
      </c>
      <c r="C111" s="824" t="s">
        <v>222</v>
      </c>
      <c r="D111" s="824" t="s">
        <v>0</v>
      </c>
      <c r="E111" s="825">
        <v>50000</v>
      </c>
      <c r="F111" s="825"/>
      <c r="G111" s="825">
        <v>0</v>
      </c>
      <c r="H111" s="825">
        <v>0</v>
      </c>
      <c r="I111" s="825">
        <v>0</v>
      </c>
    </row>
    <row r="112" spans="1:9">
      <c r="A112" s="319" t="s">
        <v>34</v>
      </c>
      <c r="B112" s="320" t="s">
        <v>35</v>
      </c>
      <c r="C112" s="321" t="s">
        <v>222</v>
      </c>
      <c r="D112" s="321" t="s">
        <v>0</v>
      </c>
      <c r="E112" s="556">
        <f>E113</f>
        <v>5000</v>
      </c>
      <c r="F112" s="556">
        <f>F113</f>
        <v>0</v>
      </c>
      <c r="G112" s="556">
        <f>G113</f>
        <v>0</v>
      </c>
      <c r="H112" s="556">
        <f>H113</f>
        <v>0</v>
      </c>
      <c r="I112" s="556">
        <f>I113</f>
        <v>0</v>
      </c>
    </row>
    <row r="113" spans="1:9">
      <c r="A113" s="323" t="s">
        <v>48</v>
      </c>
      <c r="B113" s="324" t="s">
        <v>49</v>
      </c>
      <c r="C113" s="824" t="s">
        <v>222</v>
      </c>
      <c r="D113" s="824" t="s">
        <v>0</v>
      </c>
      <c r="E113" s="825">
        <v>5000</v>
      </c>
      <c r="F113" s="825"/>
      <c r="G113" s="825">
        <v>0</v>
      </c>
      <c r="H113" s="825">
        <v>0</v>
      </c>
      <c r="I113" s="825">
        <v>0</v>
      </c>
    </row>
    <row r="114" spans="1:9">
      <c r="A114" s="820" t="s">
        <v>291</v>
      </c>
      <c r="B114" s="826" t="s">
        <v>292</v>
      </c>
      <c r="C114" s="826"/>
      <c r="D114" s="822"/>
      <c r="E114" s="823">
        <f>E116+E118</f>
        <v>890000</v>
      </c>
      <c r="F114" s="823">
        <f>F116+F118</f>
        <v>860059.76</v>
      </c>
      <c r="G114" s="823">
        <f t="shared" ref="G114:H114" si="5">G116+G118</f>
        <v>0</v>
      </c>
      <c r="H114" s="823">
        <f t="shared" si="5"/>
        <v>0</v>
      </c>
      <c r="I114" s="823">
        <f t="shared" ref="I114" si="6">I116+I118</f>
        <v>0</v>
      </c>
    </row>
    <row r="115" spans="1:9">
      <c r="A115" s="319" t="s">
        <v>34</v>
      </c>
      <c r="B115" s="320" t="s">
        <v>35</v>
      </c>
      <c r="C115" s="321" t="s">
        <v>222</v>
      </c>
      <c r="D115" s="321" t="s">
        <v>227</v>
      </c>
      <c r="E115" s="556">
        <f>E116</f>
        <v>800000</v>
      </c>
      <c r="F115" s="556">
        <f>F116</f>
        <v>774053.78</v>
      </c>
      <c r="G115" s="556">
        <f>G116</f>
        <v>0</v>
      </c>
      <c r="H115" s="556">
        <f>H116</f>
        <v>0</v>
      </c>
      <c r="I115" s="556">
        <f>I116</f>
        <v>0</v>
      </c>
    </row>
    <row r="116" spans="1:9">
      <c r="A116" s="323">
        <v>3237</v>
      </c>
      <c r="B116" s="324" t="s">
        <v>49</v>
      </c>
      <c r="C116" s="824" t="s">
        <v>222</v>
      </c>
      <c r="D116" s="824" t="s">
        <v>227</v>
      </c>
      <c r="E116" s="825">
        <v>800000</v>
      </c>
      <c r="F116" s="825">
        <v>774053.78</v>
      </c>
      <c r="G116" s="825">
        <v>0</v>
      </c>
      <c r="H116" s="825">
        <v>0</v>
      </c>
      <c r="I116" s="825">
        <v>0</v>
      </c>
    </row>
    <row r="117" spans="1:9">
      <c r="A117" s="319" t="s">
        <v>34</v>
      </c>
      <c r="B117" s="320" t="s">
        <v>35</v>
      </c>
      <c r="C117" s="321" t="s">
        <v>222</v>
      </c>
      <c r="D117" s="321" t="s">
        <v>82</v>
      </c>
      <c r="E117" s="556">
        <f>E118</f>
        <v>90000</v>
      </c>
      <c r="F117" s="556">
        <f>F118</f>
        <v>86005.98</v>
      </c>
      <c r="G117" s="556">
        <f>G118</f>
        <v>0</v>
      </c>
      <c r="H117" s="556">
        <f>H118</f>
        <v>0</v>
      </c>
      <c r="I117" s="556">
        <f>I118</f>
        <v>0</v>
      </c>
    </row>
    <row r="118" spans="1:9">
      <c r="A118" s="323" t="s">
        <v>48</v>
      </c>
      <c r="B118" s="324" t="s">
        <v>49</v>
      </c>
      <c r="C118" s="824" t="s">
        <v>222</v>
      </c>
      <c r="D118" s="824" t="s">
        <v>82</v>
      </c>
      <c r="E118" s="825">
        <v>90000</v>
      </c>
      <c r="F118" s="825">
        <v>86005.98</v>
      </c>
      <c r="G118" s="825">
        <v>0</v>
      </c>
      <c r="H118" s="825">
        <v>0</v>
      </c>
      <c r="I118" s="825">
        <v>0</v>
      </c>
    </row>
  </sheetData>
  <mergeCells count="2">
    <mergeCell ref="A3:C11"/>
    <mergeCell ref="A12:I1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9" fitToHeight="0" orientation="landscape" r:id="rId1"/>
  <headerFooter>
    <oddFooter>&amp;CA I K&amp;R&amp;P</oddFooter>
  </headerFooter>
  <rowBreaks count="3" manualBreakCount="3">
    <brk id="32" max="8" man="1"/>
    <brk id="64" max="8" man="1"/>
    <brk id="9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Normal="100" zoomScaleSheetLayoutView="100" workbookViewId="0">
      <pane ySplit="12" topLeftCell="A13" activePane="bottomLeft" state="frozen"/>
      <selection pane="bottomLeft" activeCell="D35" sqref="D35"/>
    </sheetView>
  </sheetViews>
  <sheetFormatPr defaultRowHeight="15"/>
  <cols>
    <col min="1" max="1" width="10.7109375" style="60" customWidth="1"/>
    <col min="2" max="2" width="45.7109375" customWidth="1"/>
    <col min="3" max="4" width="5.7109375" customWidth="1"/>
    <col min="5" max="5" width="15.7109375" style="145" customWidth="1"/>
    <col min="6" max="7" width="14.7109375" style="145" customWidth="1"/>
    <col min="8" max="8" width="14.7109375" customWidth="1"/>
    <col min="9" max="9" width="14.7109375" style="38" customWidth="1"/>
    <col min="10" max="10" width="15.140625" customWidth="1"/>
    <col min="11" max="11" width="12.7109375" customWidth="1"/>
  </cols>
  <sheetData>
    <row r="1" spans="1:11" ht="30" customHeight="1">
      <c r="A1" s="73"/>
      <c r="B1" s="74"/>
      <c r="C1" s="75" t="s">
        <v>215</v>
      </c>
      <c r="D1" s="75" t="s">
        <v>176</v>
      </c>
      <c r="E1" s="520" t="s">
        <v>438</v>
      </c>
      <c r="F1" s="521" t="s">
        <v>441</v>
      </c>
      <c r="G1" s="70" t="s">
        <v>373</v>
      </c>
      <c r="H1" s="288" t="s">
        <v>374</v>
      </c>
      <c r="I1" s="288" t="s">
        <v>439</v>
      </c>
    </row>
    <row r="2" spans="1:11" ht="25.5" customHeight="1">
      <c r="A2" s="76" t="s">
        <v>117</v>
      </c>
      <c r="B2" s="80" t="s">
        <v>118</v>
      </c>
      <c r="C2" s="78"/>
      <c r="D2" s="78"/>
      <c r="E2" s="137">
        <f>E3+E4+E6+E7+E8+E9+E10+E11</f>
        <v>15203505</v>
      </c>
      <c r="F2" s="137">
        <f>F3+F4+F6+F7+F8+F9+F10+F11</f>
        <v>8431576.1800000016</v>
      </c>
      <c r="G2" s="137">
        <f t="shared" ref="G2:I2" si="0">G3+G4+G6+G7+G8+G9+G10+G11</f>
        <v>17000000</v>
      </c>
      <c r="H2" s="137">
        <f t="shared" si="0"/>
        <v>17000000</v>
      </c>
      <c r="I2" s="137">
        <f t="shared" si="0"/>
        <v>17000000</v>
      </c>
    </row>
    <row r="3" spans="1:11" ht="15" customHeight="1">
      <c r="A3" s="884"/>
      <c r="B3" s="884"/>
      <c r="C3" s="885"/>
      <c r="D3" s="84">
        <v>11</v>
      </c>
      <c r="E3" s="138">
        <f t="shared" ref="E3:F3" si="1">E15+E16+E18+E20+E21+E23+E24+E25+E28+E29+E31+E32+E33+E34+E36+E37+E38+E39+E40+E41+E42+E43+E44+E47+E48+E49+E50+E51+E53+E54+E55+E58+E60+E63+E64+E65+E67+E70+E73+E75</f>
        <v>15178505</v>
      </c>
      <c r="F3" s="138">
        <f t="shared" si="1"/>
        <v>8431576.1800000016</v>
      </c>
      <c r="G3" s="138">
        <f>G15+G16+G18+G20+G21+G23+G24+G25+G28+G29+G31+G32+G33+G34+G36+G37+G38+G39+G40+G41+G42+G43+G44+G47+G48+G49+G50+G51+G53+G54+G55+G58+G60+G63+G64+G65+G67+G70+G73+G75</f>
        <v>17000000</v>
      </c>
      <c r="H3" s="138">
        <f t="shared" ref="H3:I3" si="2">H15+H16+H18+H20+H21+H23+H24+H25+H28+H29+H31+H32+H33+H34+H36+H37+H38+H39+H40+H41+H42+H43+H44+H47+H48+H49+H50+H51+H53+H54+H55+H58+H60+H63+H64+H65+H67+H70+H73+H75</f>
        <v>17000000</v>
      </c>
      <c r="I3" s="138">
        <f t="shared" si="2"/>
        <v>17000000</v>
      </c>
      <c r="J3" s="22"/>
      <c r="K3" s="22"/>
    </row>
    <row r="4" spans="1:11">
      <c r="A4" s="887"/>
      <c r="B4" s="887"/>
      <c r="C4" s="888"/>
      <c r="D4" s="20">
        <v>12</v>
      </c>
      <c r="E4" s="138">
        <v>0</v>
      </c>
      <c r="F4" s="138">
        <v>0</v>
      </c>
      <c r="G4" s="138">
        <v>0</v>
      </c>
      <c r="H4" s="21">
        <v>0</v>
      </c>
      <c r="I4" s="21">
        <v>0</v>
      </c>
      <c r="J4" s="38"/>
      <c r="K4" s="38"/>
    </row>
    <row r="5" spans="1:11">
      <c r="A5" s="887"/>
      <c r="B5" s="887"/>
      <c r="C5" s="888"/>
      <c r="D5" s="28" t="s">
        <v>254</v>
      </c>
      <c r="E5" s="139">
        <f>E3+E4</f>
        <v>15178505</v>
      </c>
      <c r="F5" s="139">
        <f>F3+F4</f>
        <v>8431576.1800000016</v>
      </c>
      <c r="G5" s="139">
        <f>G3+G4</f>
        <v>17000000</v>
      </c>
      <c r="H5" s="27">
        <f>H3+H4</f>
        <v>17000000</v>
      </c>
      <c r="I5" s="27">
        <f>I3+I4</f>
        <v>17000000</v>
      </c>
      <c r="J5" s="38"/>
      <c r="K5" s="38"/>
    </row>
    <row r="6" spans="1:11">
      <c r="A6" s="887"/>
      <c r="B6" s="887"/>
      <c r="C6" s="888"/>
      <c r="D6" s="20" t="s">
        <v>259</v>
      </c>
      <c r="E6" s="138">
        <f>E30+E26</f>
        <v>25000</v>
      </c>
      <c r="F6" s="138">
        <f t="shared" ref="F6:I6" si="3">F30+F26</f>
        <v>0</v>
      </c>
      <c r="G6" s="138">
        <f t="shared" si="3"/>
        <v>0</v>
      </c>
      <c r="H6" s="138">
        <f t="shared" si="3"/>
        <v>0</v>
      </c>
      <c r="I6" s="138">
        <f t="shared" si="3"/>
        <v>0</v>
      </c>
      <c r="J6" s="38"/>
      <c r="K6" s="38"/>
    </row>
    <row r="7" spans="1:11">
      <c r="A7" s="887"/>
      <c r="B7" s="887"/>
      <c r="C7" s="888"/>
      <c r="D7" s="20" t="s">
        <v>227</v>
      </c>
      <c r="E7" s="138">
        <v>0</v>
      </c>
      <c r="F7" s="138">
        <v>0</v>
      </c>
      <c r="G7" s="138">
        <v>0</v>
      </c>
      <c r="H7" s="21">
        <v>0</v>
      </c>
      <c r="I7" s="21">
        <v>0</v>
      </c>
      <c r="J7" s="38"/>
      <c r="K7" s="38"/>
    </row>
    <row r="8" spans="1:11">
      <c r="A8" s="887"/>
      <c r="B8" s="887"/>
      <c r="C8" s="888"/>
      <c r="D8" s="20" t="s">
        <v>252</v>
      </c>
      <c r="E8" s="138">
        <f>E46</f>
        <v>0</v>
      </c>
      <c r="F8" s="138">
        <f>F46</f>
        <v>0</v>
      </c>
      <c r="G8" s="138">
        <f>G46+G26</f>
        <v>0</v>
      </c>
      <c r="H8" s="21">
        <f>H46+H26</f>
        <v>0</v>
      </c>
      <c r="I8" s="21">
        <f>I46+I26</f>
        <v>0</v>
      </c>
      <c r="J8" s="38"/>
      <c r="K8" s="38"/>
    </row>
    <row r="9" spans="1:11">
      <c r="A9" s="887"/>
      <c r="B9" s="887"/>
      <c r="C9" s="888"/>
      <c r="D9" s="20" t="s">
        <v>253</v>
      </c>
      <c r="E9" s="138">
        <v>0</v>
      </c>
      <c r="F9" s="138">
        <v>0</v>
      </c>
      <c r="G9" s="138">
        <v>0</v>
      </c>
      <c r="H9" s="21">
        <v>0</v>
      </c>
      <c r="I9" s="21">
        <v>0</v>
      </c>
      <c r="J9" s="38"/>
      <c r="K9" s="38"/>
    </row>
    <row r="10" spans="1:11">
      <c r="A10" s="887"/>
      <c r="B10" s="887"/>
      <c r="C10" s="888"/>
      <c r="D10" s="20" t="s">
        <v>226</v>
      </c>
      <c r="E10" s="138">
        <v>0</v>
      </c>
      <c r="F10" s="138">
        <v>0</v>
      </c>
      <c r="G10" s="138">
        <v>0</v>
      </c>
      <c r="H10" s="21">
        <v>0</v>
      </c>
      <c r="I10" s="21">
        <v>0</v>
      </c>
      <c r="J10" s="38"/>
      <c r="K10" s="38"/>
    </row>
    <row r="11" spans="1:11">
      <c r="A11" s="887"/>
      <c r="B11" s="887"/>
      <c r="C11" s="888"/>
      <c r="D11" s="761" t="s">
        <v>278</v>
      </c>
      <c r="E11" s="768">
        <v>0</v>
      </c>
      <c r="F11" s="768">
        <v>0</v>
      </c>
      <c r="G11" s="768">
        <v>0</v>
      </c>
      <c r="H11" s="770">
        <v>0</v>
      </c>
      <c r="I11" s="770">
        <v>0</v>
      </c>
      <c r="J11" s="38"/>
      <c r="K11" s="38"/>
    </row>
    <row r="12" spans="1:11" ht="25.5" customHeight="1">
      <c r="A12" s="765" t="s">
        <v>217</v>
      </c>
      <c r="B12" s="766"/>
      <c r="C12" s="766"/>
      <c r="D12" s="767"/>
      <c r="E12" s="771">
        <f>E13+E56+E61+E68+E71</f>
        <v>15203505</v>
      </c>
      <c r="F12" s="771">
        <f>F13+F56+F61+F68+F71</f>
        <v>8431576.1799999997</v>
      </c>
      <c r="G12" s="771">
        <f t="shared" ref="G12:I12" si="4">G13+G56+G61+G68+G71</f>
        <v>17000000</v>
      </c>
      <c r="H12" s="771">
        <f t="shared" si="4"/>
        <v>17000000</v>
      </c>
      <c r="I12" s="771">
        <f t="shared" si="4"/>
        <v>17000000</v>
      </c>
    </row>
    <row r="13" spans="1:11">
      <c r="A13" s="762" t="s">
        <v>119</v>
      </c>
      <c r="B13" s="763" t="s">
        <v>120</v>
      </c>
      <c r="C13" s="764"/>
      <c r="D13" s="764"/>
      <c r="E13" s="769">
        <f>E14+E17+E19+E22+E27+E35+E45+E52</f>
        <v>14424130</v>
      </c>
      <c r="F13" s="769">
        <f t="shared" ref="F13:I13" si="5">F14+F17+F19+F22+F27+F35+F45+F52</f>
        <v>8122425.1600000001</v>
      </c>
      <c r="G13" s="769">
        <f t="shared" si="5"/>
        <v>15905625</v>
      </c>
      <c r="H13" s="769">
        <f t="shared" si="5"/>
        <v>15729268</v>
      </c>
      <c r="I13" s="769">
        <f t="shared" si="5"/>
        <v>15777268</v>
      </c>
    </row>
    <row r="14" spans="1:11">
      <c r="A14" s="62" t="s">
        <v>1</v>
      </c>
      <c r="B14" s="6" t="s">
        <v>2</v>
      </c>
      <c r="C14" s="5" t="s">
        <v>222</v>
      </c>
      <c r="D14" s="5"/>
      <c r="E14" s="141">
        <f>E15+E16</f>
        <v>8085984</v>
      </c>
      <c r="F14" s="141">
        <f>F15+F16</f>
        <v>4552395.53</v>
      </c>
      <c r="G14" s="141">
        <f>G15+G16</f>
        <v>8922000</v>
      </c>
      <c r="H14" s="1">
        <f>H15+H16</f>
        <v>8519000</v>
      </c>
      <c r="I14" s="1">
        <f>I15+I16</f>
        <v>8519000</v>
      </c>
    </row>
    <row r="15" spans="1:11">
      <c r="A15" s="63" t="s">
        <v>3</v>
      </c>
      <c r="B15" s="7" t="s">
        <v>4</v>
      </c>
      <c r="C15" s="10" t="s">
        <v>222</v>
      </c>
      <c r="D15" s="10" t="s">
        <v>0</v>
      </c>
      <c r="E15" s="142">
        <v>8066984</v>
      </c>
      <c r="F15" s="142">
        <v>4552395.53</v>
      </c>
      <c r="G15" s="142">
        <v>8903000</v>
      </c>
      <c r="H15" s="8">
        <v>8500000</v>
      </c>
      <c r="I15" s="8">
        <v>8500000</v>
      </c>
    </row>
    <row r="16" spans="1:11">
      <c r="A16" s="63" t="s">
        <v>5</v>
      </c>
      <c r="B16" s="7" t="s">
        <v>6</v>
      </c>
      <c r="C16" s="10" t="s">
        <v>222</v>
      </c>
      <c r="D16" s="10" t="s">
        <v>0</v>
      </c>
      <c r="E16" s="142">
        <v>19000</v>
      </c>
      <c r="F16" s="142">
        <v>0</v>
      </c>
      <c r="G16" s="142">
        <v>19000</v>
      </c>
      <c r="H16" s="142">
        <v>19000</v>
      </c>
      <c r="I16" s="142">
        <v>19000</v>
      </c>
    </row>
    <row r="17" spans="1:9">
      <c r="A17" s="62" t="s">
        <v>7</v>
      </c>
      <c r="B17" s="6" t="s">
        <v>8</v>
      </c>
      <c r="C17" s="5" t="s">
        <v>222</v>
      </c>
      <c r="D17" s="5"/>
      <c r="E17" s="141">
        <f>E18</f>
        <v>312000</v>
      </c>
      <c r="F17" s="141">
        <f>F18</f>
        <v>240850.82</v>
      </c>
      <c r="G17" s="141">
        <f>G18</f>
        <v>375000</v>
      </c>
      <c r="H17" s="1">
        <f>H18</f>
        <v>370000</v>
      </c>
      <c r="I17" s="1">
        <f>I18</f>
        <v>370000</v>
      </c>
    </row>
    <row r="18" spans="1:9">
      <c r="A18" s="63" t="s">
        <v>9</v>
      </c>
      <c r="B18" s="7" t="s">
        <v>8</v>
      </c>
      <c r="C18" s="10" t="s">
        <v>222</v>
      </c>
      <c r="D18" s="10" t="s">
        <v>0</v>
      </c>
      <c r="E18" s="142">
        <v>312000</v>
      </c>
      <c r="F18" s="142">
        <v>240850.82</v>
      </c>
      <c r="G18" s="142">
        <v>375000</v>
      </c>
      <c r="H18" s="8">
        <v>370000</v>
      </c>
      <c r="I18" s="8">
        <v>370000</v>
      </c>
    </row>
    <row r="19" spans="1:9">
      <c r="A19" s="62" t="s">
        <v>10</v>
      </c>
      <c r="B19" s="6" t="s">
        <v>11</v>
      </c>
      <c r="C19" s="5" t="s">
        <v>222</v>
      </c>
      <c r="D19" s="5"/>
      <c r="E19" s="141">
        <f>E20+E21</f>
        <v>1387521</v>
      </c>
      <c r="F19" s="141">
        <f t="shared" ref="F19:I19" si="6">F20+F21</f>
        <v>782829.28</v>
      </c>
      <c r="G19" s="141">
        <f t="shared" si="6"/>
        <v>1534584</v>
      </c>
      <c r="H19" s="141">
        <f t="shared" si="6"/>
        <v>1465268</v>
      </c>
      <c r="I19" s="141">
        <f t="shared" si="6"/>
        <v>1465268</v>
      </c>
    </row>
    <row r="20" spans="1:9">
      <c r="A20" s="63" t="s">
        <v>12</v>
      </c>
      <c r="B20" s="7" t="s">
        <v>13</v>
      </c>
      <c r="C20" s="10" t="s">
        <v>222</v>
      </c>
      <c r="D20" s="10" t="s">
        <v>0</v>
      </c>
      <c r="E20" s="142">
        <v>1250382</v>
      </c>
      <c r="F20" s="142">
        <v>705456.63</v>
      </c>
      <c r="G20" s="142">
        <v>1382910</v>
      </c>
      <c r="H20" s="8">
        <v>1320445</v>
      </c>
      <c r="I20" s="8">
        <v>1320445</v>
      </c>
    </row>
    <row r="21" spans="1:9">
      <c r="A21" s="63" t="s">
        <v>14</v>
      </c>
      <c r="B21" s="7" t="s">
        <v>15</v>
      </c>
      <c r="C21" s="10" t="s">
        <v>222</v>
      </c>
      <c r="D21" s="10" t="s">
        <v>0</v>
      </c>
      <c r="E21" s="142">
        <v>137139</v>
      </c>
      <c r="F21" s="142">
        <v>77372.649999999994</v>
      </c>
      <c r="G21" s="142">
        <v>151674</v>
      </c>
      <c r="H21" s="8">
        <v>144823</v>
      </c>
      <c r="I21" s="8">
        <v>144823</v>
      </c>
    </row>
    <row r="22" spans="1:9">
      <c r="A22" s="62" t="s">
        <v>16</v>
      </c>
      <c r="B22" s="6" t="s">
        <v>17</v>
      </c>
      <c r="C22" s="5" t="s">
        <v>222</v>
      </c>
      <c r="D22" s="5"/>
      <c r="E22" s="141">
        <f>E23+E24+E25+E26</f>
        <v>1020000</v>
      </c>
      <c r="F22" s="141">
        <f t="shared" ref="F22:I22" si="7">F23+F24+F25+F26</f>
        <v>506075.58999999997</v>
      </c>
      <c r="G22" s="141">
        <f t="shared" si="7"/>
        <v>1070000</v>
      </c>
      <c r="H22" s="141">
        <f t="shared" si="7"/>
        <v>1220000</v>
      </c>
      <c r="I22" s="141">
        <f t="shared" si="7"/>
        <v>1220000</v>
      </c>
    </row>
    <row r="23" spans="1:9">
      <c r="A23" s="63" t="s">
        <v>18</v>
      </c>
      <c r="B23" s="7" t="s">
        <v>19</v>
      </c>
      <c r="C23" s="10" t="s">
        <v>222</v>
      </c>
      <c r="D23" s="10" t="s">
        <v>0</v>
      </c>
      <c r="E23" s="142">
        <v>570000</v>
      </c>
      <c r="F23" s="142">
        <v>303447.25</v>
      </c>
      <c r="G23" s="142">
        <v>600000</v>
      </c>
      <c r="H23" s="8">
        <v>700000</v>
      </c>
      <c r="I23" s="8">
        <v>700000</v>
      </c>
    </row>
    <row r="24" spans="1:9">
      <c r="A24" s="63" t="s">
        <v>20</v>
      </c>
      <c r="B24" s="7" t="s">
        <v>21</v>
      </c>
      <c r="C24" s="10" t="s">
        <v>222</v>
      </c>
      <c r="D24" s="10" t="s">
        <v>0</v>
      </c>
      <c r="E24" s="142">
        <v>350000</v>
      </c>
      <c r="F24" s="142">
        <v>194993.34</v>
      </c>
      <c r="G24" s="8">
        <v>400000</v>
      </c>
      <c r="H24" s="8">
        <v>400000</v>
      </c>
      <c r="I24" s="8">
        <v>400000</v>
      </c>
    </row>
    <row r="25" spans="1:9">
      <c r="A25" s="63" t="s">
        <v>22</v>
      </c>
      <c r="B25" s="7" t="s">
        <v>23</v>
      </c>
      <c r="C25" s="10" t="s">
        <v>222</v>
      </c>
      <c r="D25" s="10" t="s">
        <v>0</v>
      </c>
      <c r="E25" s="142">
        <v>80000</v>
      </c>
      <c r="F25" s="142">
        <v>7635</v>
      </c>
      <c r="G25" s="142">
        <v>70000</v>
      </c>
      <c r="H25" s="8">
        <v>120000</v>
      </c>
      <c r="I25" s="8">
        <v>120000</v>
      </c>
    </row>
    <row r="26" spans="1:9" s="38" customFormat="1">
      <c r="A26" s="95" t="s">
        <v>22</v>
      </c>
      <c r="B26" s="96" t="s">
        <v>23</v>
      </c>
      <c r="C26" s="97" t="s">
        <v>222</v>
      </c>
      <c r="D26" s="97" t="s">
        <v>259</v>
      </c>
      <c r="E26" s="143">
        <v>20000</v>
      </c>
      <c r="F26" s="143">
        <v>0</v>
      </c>
      <c r="G26" s="143"/>
      <c r="H26" s="98"/>
      <c r="I26" s="98"/>
    </row>
    <row r="27" spans="1:9">
      <c r="A27" s="62" t="s">
        <v>24</v>
      </c>
      <c r="B27" s="6" t="s">
        <v>25</v>
      </c>
      <c r="C27" s="5" t="s">
        <v>222</v>
      </c>
      <c r="D27" s="5"/>
      <c r="E27" s="141">
        <f>E28+E29+E30+E31+E32+E33+E34</f>
        <v>1145000</v>
      </c>
      <c r="F27" s="141">
        <f t="shared" ref="F27:I27" si="8">F28+F29+F30+F31+F32+F33+F34</f>
        <v>455070.13999999996</v>
      </c>
      <c r="G27" s="141">
        <f t="shared" si="8"/>
        <v>1190000</v>
      </c>
      <c r="H27" s="141">
        <f t="shared" si="8"/>
        <v>1235000</v>
      </c>
      <c r="I27" s="141">
        <f t="shared" si="8"/>
        <v>1235000</v>
      </c>
    </row>
    <row r="28" spans="1:9">
      <c r="A28" s="63" t="s">
        <v>26</v>
      </c>
      <c r="B28" s="7" t="s">
        <v>27</v>
      </c>
      <c r="C28" s="10" t="s">
        <v>222</v>
      </c>
      <c r="D28" s="10" t="s">
        <v>0</v>
      </c>
      <c r="E28" s="142">
        <v>100000</v>
      </c>
      <c r="F28" s="142">
        <v>59508.19</v>
      </c>
      <c r="G28" s="142">
        <v>100000</v>
      </c>
      <c r="H28" s="142">
        <v>100000</v>
      </c>
      <c r="I28" s="142">
        <v>100000</v>
      </c>
    </row>
    <row r="29" spans="1:9">
      <c r="A29" s="63" t="s">
        <v>121</v>
      </c>
      <c r="B29" s="7" t="s">
        <v>122</v>
      </c>
      <c r="C29" s="10" t="s">
        <v>222</v>
      </c>
      <c r="D29" s="10" t="s">
        <v>0</v>
      </c>
      <c r="E29" s="142">
        <v>380000</v>
      </c>
      <c r="F29" s="142">
        <v>30256.98</v>
      </c>
      <c r="G29" s="142">
        <v>380000</v>
      </c>
      <c r="H29" s="8">
        <v>400000</v>
      </c>
      <c r="I29" s="8">
        <v>400000</v>
      </c>
    </row>
    <row r="30" spans="1:9">
      <c r="A30" s="95" t="s">
        <v>121</v>
      </c>
      <c r="B30" s="96" t="s">
        <v>122</v>
      </c>
      <c r="C30" s="97" t="s">
        <v>222</v>
      </c>
      <c r="D30" s="97" t="s">
        <v>259</v>
      </c>
      <c r="E30" s="143">
        <v>5000</v>
      </c>
      <c r="F30" s="143">
        <v>0</v>
      </c>
      <c r="G30" s="143"/>
      <c r="H30" s="98"/>
      <c r="I30" s="98"/>
    </row>
    <row r="31" spans="1:9">
      <c r="A31" s="63" t="s">
        <v>28</v>
      </c>
      <c r="B31" s="7" t="s">
        <v>29</v>
      </c>
      <c r="C31" s="10" t="s">
        <v>222</v>
      </c>
      <c r="D31" s="10" t="s">
        <v>0</v>
      </c>
      <c r="E31" s="142">
        <v>570000</v>
      </c>
      <c r="F31" s="142">
        <v>313849.19</v>
      </c>
      <c r="G31" s="142">
        <v>600000</v>
      </c>
      <c r="H31" s="8">
        <v>600000</v>
      </c>
      <c r="I31" s="8">
        <v>600000</v>
      </c>
    </row>
    <row r="32" spans="1:9">
      <c r="A32" s="63" t="s">
        <v>30</v>
      </c>
      <c r="B32" s="7" t="s">
        <v>31</v>
      </c>
      <c r="C32" s="10" t="s">
        <v>222</v>
      </c>
      <c r="D32" s="10" t="s">
        <v>0</v>
      </c>
      <c r="E32" s="142">
        <v>10000</v>
      </c>
      <c r="F32" s="142">
        <v>32542.74</v>
      </c>
      <c r="G32" s="142">
        <v>10000</v>
      </c>
      <c r="H32" s="142">
        <v>10000</v>
      </c>
      <c r="I32" s="142">
        <v>10000</v>
      </c>
    </row>
    <row r="33" spans="1:9">
      <c r="A33" s="63" t="s">
        <v>32</v>
      </c>
      <c r="B33" s="7" t="s">
        <v>33</v>
      </c>
      <c r="C33" s="10" t="s">
        <v>222</v>
      </c>
      <c r="D33" s="10" t="s">
        <v>0</v>
      </c>
      <c r="E33" s="142">
        <v>50000</v>
      </c>
      <c r="F33" s="142">
        <v>18913.04</v>
      </c>
      <c r="G33" s="142">
        <v>75000</v>
      </c>
      <c r="H33" s="142">
        <v>75000</v>
      </c>
      <c r="I33" s="142">
        <v>75000</v>
      </c>
    </row>
    <row r="34" spans="1:9">
      <c r="A34" s="63" t="s">
        <v>103</v>
      </c>
      <c r="B34" s="7" t="s">
        <v>104</v>
      </c>
      <c r="C34" s="10" t="s">
        <v>222</v>
      </c>
      <c r="D34" s="10" t="s">
        <v>0</v>
      </c>
      <c r="E34" s="142">
        <v>30000</v>
      </c>
      <c r="F34" s="142">
        <v>0</v>
      </c>
      <c r="G34" s="142">
        <v>25000</v>
      </c>
      <c r="H34" s="8">
        <v>50000</v>
      </c>
      <c r="I34" s="8">
        <v>50000</v>
      </c>
    </row>
    <row r="35" spans="1:9">
      <c r="A35" s="62" t="s">
        <v>34</v>
      </c>
      <c r="B35" s="6" t="s">
        <v>35</v>
      </c>
      <c r="C35" s="5" t="s">
        <v>222</v>
      </c>
      <c r="D35" s="5"/>
      <c r="E35" s="141">
        <f>E36+E37+E38+E39+E40+E41+E42+E43+E44</f>
        <v>2160125</v>
      </c>
      <c r="F35" s="141">
        <f t="shared" ref="F35:I35" si="9">F36+F37+F38+F39+F40+F41+F42+F43+F44</f>
        <v>1374095.06</v>
      </c>
      <c r="G35" s="141">
        <f t="shared" si="9"/>
        <v>2456041</v>
      </c>
      <c r="H35" s="141">
        <f t="shared" si="9"/>
        <v>2562000</v>
      </c>
      <c r="I35" s="141">
        <f t="shared" si="9"/>
        <v>2610000</v>
      </c>
    </row>
    <row r="36" spans="1:9">
      <c r="A36" s="63" t="s">
        <v>36</v>
      </c>
      <c r="B36" s="7" t="s">
        <v>37</v>
      </c>
      <c r="C36" s="10" t="s">
        <v>222</v>
      </c>
      <c r="D36" s="10" t="s">
        <v>0</v>
      </c>
      <c r="E36" s="142">
        <v>332500</v>
      </c>
      <c r="F36" s="142">
        <v>167929.4</v>
      </c>
      <c r="G36" s="142">
        <v>350000</v>
      </c>
      <c r="H36" s="8">
        <v>380000</v>
      </c>
      <c r="I36" s="8">
        <v>380000</v>
      </c>
    </row>
    <row r="37" spans="1:9">
      <c r="A37" s="63" t="s">
        <v>38</v>
      </c>
      <c r="B37" s="7" t="s">
        <v>39</v>
      </c>
      <c r="C37" s="10" t="s">
        <v>222</v>
      </c>
      <c r="D37" s="10" t="s">
        <v>0</v>
      </c>
      <c r="E37" s="142">
        <v>285000</v>
      </c>
      <c r="F37" s="142">
        <v>117154.42</v>
      </c>
      <c r="G37" s="142">
        <v>400000</v>
      </c>
      <c r="H37" s="8">
        <v>400000</v>
      </c>
      <c r="I37" s="8">
        <v>400000</v>
      </c>
    </row>
    <row r="38" spans="1:9">
      <c r="A38" s="63" t="s">
        <v>40</v>
      </c>
      <c r="B38" s="7" t="s">
        <v>41</v>
      </c>
      <c r="C38" s="10" t="s">
        <v>222</v>
      </c>
      <c r="D38" s="10" t="s">
        <v>0</v>
      </c>
      <c r="E38" s="142">
        <v>30000</v>
      </c>
      <c r="F38" s="142">
        <v>18197.18</v>
      </c>
      <c r="G38" s="142">
        <v>30000</v>
      </c>
      <c r="H38" s="8">
        <v>30000</v>
      </c>
      <c r="I38" s="8">
        <v>30000</v>
      </c>
    </row>
    <row r="39" spans="1:9">
      <c r="A39" s="63" t="s">
        <v>42</v>
      </c>
      <c r="B39" s="7" t="s">
        <v>43</v>
      </c>
      <c r="C39" s="10" t="s">
        <v>222</v>
      </c>
      <c r="D39" s="10" t="s">
        <v>0</v>
      </c>
      <c r="E39" s="142">
        <v>150000</v>
      </c>
      <c r="F39" s="142">
        <v>100392.53</v>
      </c>
      <c r="G39" s="142">
        <v>150000</v>
      </c>
      <c r="H39" s="8">
        <v>150000</v>
      </c>
      <c r="I39" s="8">
        <v>150000</v>
      </c>
    </row>
    <row r="40" spans="1:9">
      <c r="A40" s="63" t="s">
        <v>44</v>
      </c>
      <c r="B40" s="7" t="s">
        <v>45</v>
      </c>
      <c r="C40" s="10" t="s">
        <v>222</v>
      </c>
      <c r="D40" s="10" t="s">
        <v>0</v>
      </c>
      <c r="E40" s="142">
        <v>800000</v>
      </c>
      <c r="F40" s="142">
        <v>537206.57999999996</v>
      </c>
      <c r="G40" s="142">
        <v>980000</v>
      </c>
      <c r="H40" s="8">
        <v>980000</v>
      </c>
      <c r="I40" s="8">
        <v>980000</v>
      </c>
    </row>
    <row r="41" spans="1:9">
      <c r="A41" s="63" t="s">
        <v>46</v>
      </c>
      <c r="B41" s="7" t="s">
        <v>47</v>
      </c>
      <c r="C41" s="10" t="s">
        <v>222</v>
      </c>
      <c r="D41" s="10" t="s">
        <v>0</v>
      </c>
      <c r="E41" s="142">
        <v>50000</v>
      </c>
      <c r="F41" s="142">
        <v>36850</v>
      </c>
      <c r="G41" s="142"/>
      <c r="H41" s="8">
        <v>2000</v>
      </c>
      <c r="I41" s="8">
        <v>50000</v>
      </c>
    </row>
    <row r="42" spans="1:9">
      <c r="A42" s="63" t="s">
        <v>48</v>
      </c>
      <c r="B42" s="7" t="s">
        <v>49</v>
      </c>
      <c r="C42" s="10" t="s">
        <v>222</v>
      </c>
      <c r="D42" s="10" t="s">
        <v>0</v>
      </c>
      <c r="E42" s="142">
        <v>100000</v>
      </c>
      <c r="F42" s="142">
        <v>113666.12</v>
      </c>
      <c r="G42" s="142">
        <v>50000</v>
      </c>
      <c r="H42" s="8">
        <v>100000</v>
      </c>
      <c r="I42" s="8">
        <v>100000</v>
      </c>
    </row>
    <row r="43" spans="1:9">
      <c r="A43" s="63" t="s">
        <v>50</v>
      </c>
      <c r="B43" s="7" t="s">
        <v>51</v>
      </c>
      <c r="C43" s="10" t="s">
        <v>222</v>
      </c>
      <c r="D43" s="10" t="s">
        <v>0</v>
      </c>
      <c r="E43" s="142">
        <v>200000</v>
      </c>
      <c r="F43" s="142">
        <v>134604.71</v>
      </c>
      <c r="G43" s="142">
        <v>240000</v>
      </c>
      <c r="H43" s="8">
        <v>250000</v>
      </c>
      <c r="I43" s="8">
        <v>250000</v>
      </c>
    </row>
    <row r="44" spans="1:9">
      <c r="A44" s="63" t="s">
        <v>52</v>
      </c>
      <c r="B44" s="7" t="s">
        <v>53</v>
      </c>
      <c r="C44" s="10" t="s">
        <v>222</v>
      </c>
      <c r="D44" s="10" t="s">
        <v>0</v>
      </c>
      <c r="E44" s="142">
        <v>212625</v>
      </c>
      <c r="F44" s="142">
        <v>148094.12</v>
      </c>
      <c r="G44" s="142">
        <v>256041</v>
      </c>
      <c r="H44" s="8">
        <v>270000</v>
      </c>
      <c r="I44" s="8">
        <v>270000</v>
      </c>
    </row>
    <row r="45" spans="1:9">
      <c r="A45" s="62" t="s">
        <v>57</v>
      </c>
      <c r="B45" s="6" t="s">
        <v>58</v>
      </c>
      <c r="C45" s="5" t="s">
        <v>222</v>
      </c>
      <c r="D45" s="5"/>
      <c r="E45" s="141">
        <f>E47+E48+E49+E50+E51</f>
        <v>308500</v>
      </c>
      <c r="F45" s="141">
        <f>F47+F48+F49+F50+F51</f>
        <v>207948.40999999997</v>
      </c>
      <c r="G45" s="141">
        <f>G47+G48+G49+G50+G51</f>
        <v>353000</v>
      </c>
      <c r="H45" s="1">
        <f>H47+H48+H49+H50+H51</f>
        <v>353000</v>
      </c>
      <c r="I45" s="1">
        <f>I47+I48+I49+I50+I51</f>
        <v>353000</v>
      </c>
    </row>
    <row r="46" spans="1:9" s="38" customFormat="1">
      <c r="A46" s="90">
        <v>3241</v>
      </c>
      <c r="B46" s="91" t="s">
        <v>55</v>
      </c>
      <c r="C46" s="92" t="s">
        <v>222</v>
      </c>
      <c r="D46" s="94" t="s">
        <v>252</v>
      </c>
      <c r="E46" s="144"/>
      <c r="F46" s="144"/>
      <c r="G46" s="144"/>
      <c r="H46" s="93"/>
      <c r="I46" s="93"/>
    </row>
    <row r="47" spans="1:9">
      <c r="A47" s="63" t="s">
        <v>61</v>
      </c>
      <c r="B47" s="7" t="s">
        <v>62</v>
      </c>
      <c r="C47" s="10" t="s">
        <v>222</v>
      </c>
      <c r="D47" s="10" t="s">
        <v>0</v>
      </c>
      <c r="E47" s="142">
        <v>50000</v>
      </c>
      <c r="F47" s="142">
        <v>39820</v>
      </c>
      <c r="G47" s="142">
        <v>50000</v>
      </c>
      <c r="H47" s="8">
        <v>50000</v>
      </c>
      <c r="I47" s="8">
        <v>50000</v>
      </c>
    </row>
    <row r="48" spans="1:9">
      <c r="A48" s="63" t="s">
        <v>63</v>
      </c>
      <c r="B48" s="7" t="s">
        <v>64</v>
      </c>
      <c r="C48" s="10" t="s">
        <v>222</v>
      </c>
      <c r="D48" s="10" t="s">
        <v>0</v>
      </c>
      <c r="E48" s="142">
        <v>10000</v>
      </c>
      <c r="F48" s="142">
        <v>1354.87</v>
      </c>
      <c r="G48" s="142">
        <v>10000</v>
      </c>
      <c r="H48" s="8">
        <v>10000</v>
      </c>
      <c r="I48" s="8">
        <v>10000</v>
      </c>
    </row>
    <row r="49" spans="1:9">
      <c r="A49" s="63" t="s">
        <v>65</v>
      </c>
      <c r="B49" s="7" t="s">
        <v>66</v>
      </c>
      <c r="C49" s="10" t="s">
        <v>222</v>
      </c>
      <c r="D49" s="10" t="s">
        <v>0</v>
      </c>
      <c r="E49" s="142">
        <v>160000</v>
      </c>
      <c r="F49" s="142">
        <v>143582.76999999999</v>
      </c>
      <c r="G49" s="142">
        <v>200000</v>
      </c>
      <c r="H49" s="8">
        <v>200000</v>
      </c>
      <c r="I49" s="8">
        <v>200000</v>
      </c>
    </row>
    <row r="50" spans="1:9">
      <c r="A50" s="63" t="s">
        <v>67</v>
      </c>
      <c r="B50" s="7" t="s">
        <v>68</v>
      </c>
      <c r="C50" s="10" t="s">
        <v>222</v>
      </c>
      <c r="D50" s="10" t="s">
        <v>0</v>
      </c>
      <c r="E50" s="142">
        <v>87500</v>
      </c>
      <c r="F50" s="142">
        <v>22790.77</v>
      </c>
      <c r="G50" s="142">
        <v>92000</v>
      </c>
      <c r="H50" s="8">
        <v>92000</v>
      </c>
      <c r="I50" s="8">
        <v>92000</v>
      </c>
    </row>
    <row r="51" spans="1:9">
      <c r="A51" s="63" t="s">
        <v>69</v>
      </c>
      <c r="B51" s="7" t="s">
        <v>58</v>
      </c>
      <c r="C51" s="10" t="s">
        <v>222</v>
      </c>
      <c r="D51" s="10" t="s">
        <v>0</v>
      </c>
      <c r="E51" s="142">
        <v>1000</v>
      </c>
      <c r="F51" s="142">
        <v>400</v>
      </c>
      <c r="G51" s="142">
        <v>1000</v>
      </c>
      <c r="H51" s="8">
        <v>1000</v>
      </c>
      <c r="I51" s="8">
        <v>1000</v>
      </c>
    </row>
    <row r="52" spans="1:9">
      <c r="A52" s="62" t="s">
        <v>70</v>
      </c>
      <c r="B52" s="6" t="s">
        <v>71</v>
      </c>
      <c r="C52" s="5" t="s">
        <v>222</v>
      </c>
      <c r="D52" s="5"/>
      <c r="E52" s="141">
        <f>E53+E54+E55</f>
        <v>5000</v>
      </c>
      <c r="F52" s="141">
        <f t="shared" ref="F52:I52" si="10">F53+F54+F55</f>
        <v>3160.3300000000004</v>
      </c>
      <c r="G52" s="141">
        <f t="shared" si="10"/>
        <v>5000</v>
      </c>
      <c r="H52" s="141">
        <f t="shared" si="10"/>
        <v>5000</v>
      </c>
      <c r="I52" s="141">
        <f t="shared" si="10"/>
        <v>5000</v>
      </c>
    </row>
    <row r="53" spans="1:9">
      <c r="A53" s="63" t="s">
        <v>72</v>
      </c>
      <c r="B53" s="7" t="s">
        <v>73</v>
      </c>
      <c r="C53" s="10" t="s">
        <v>222</v>
      </c>
      <c r="D53" s="10" t="s">
        <v>0</v>
      </c>
      <c r="E53" s="142">
        <v>4000</v>
      </c>
      <c r="F53" s="142">
        <v>3091.32</v>
      </c>
      <c r="G53" s="142">
        <v>4000</v>
      </c>
      <c r="H53" s="8">
        <v>4000</v>
      </c>
      <c r="I53" s="8">
        <v>4000</v>
      </c>
    </row>
    <row r="54" spans="1:9">
      <c r="A54" s="63" t="s">
        <v>74</v>
      </c>
      <c r="B54" s="7" t="s">
        <v>75</v>
      </c>
      <c r="C54" s="10" t="s">
        <v>222</v>
      </c>
      <c r="D54" s="10" t="s">
        <v>0</v>
      </c>
      <c r="E54" s="142">
        <v>500</v>
      </c>
      <c r="F54" s="142">
        <v>44.01</v>
      </c>
      <c r="G54" s="142">
        <v>500</v>
      </c>
      <c r="H54" s="142">
        <v>500</v>
      </c>
      <c r="I54" s="142">
        <v>500</v>
      </c>
    </row>
    <row r="55" spans="1:9">
      <c r="A55" s="63" t="s">
        <v>76</v>
      </c>
      <c r="B55" s="7" t="s">
        <v>77</v>
      </c>
      <c r="C55" s="10" t="s">
        <v>222</v>
      </c>
      <c r="D55" s="10" t="s">
        <v>0</v>
      </c>
      <c r="E55" s="142">
        <v>500</v>
      </c>
      <c r="F55" s="142">
        <v>25</v>
      </c>
      <c r="G55" s="142">
        <v>500</v>
      </c>
      <c r="H55" s="142">
        <v>500</v>
      </c>
      <c r="I55" s="142">
        <v>500</v>
      </c>
    </row>
    <row r="56" spans="1:9">
      <c r="A56" s="61" t="s">
        <v>123</v>
      </c>
      <c r="B56" s="11" t="s">
        <v>124</v>
      </c>
      <c r="C56" s="13"/>
      <c r="D56" s="13"/>
      <c r="E56" s="140">
        <f>E59+E57</f>
        <v>120000</v>
      </c>
      <c r="F56" s="140">
        <f t="shared" ref="F56:I56" si="11">F59+F57</f>
        <v>30388.46</v>
      </c>
      <c r="G56" s="140">
        <f t="shared" si="11"/>
        <v>280000</v>
      </c>
      <c r="H56" s="140">
        <f t="shared" si="11"/>
        <v>775000</v>
      </c>
      <c r="I56" s="140">
        <f t="shared" si="11"/>
        <v>775000</v>
      </c>
    </row>
    <row r="57" spans="1:9" s="38" customFormat="1">
      <c r="A57" s="434" t="s">
        <v>34</v>
      </c>
      <c r="B57" s="435" t="s">
        <v>35</v>
      </c>
      <c r="C57" s="5" t="s">
        <v>222</v>
      </c>
      <c r="D57" s="5"/>
      <c r="E57" s="141">
        <f>SUM(E58)</f>
        <v>60000</v>
      </c>
      <c r="F57" s="141">
        <f>SUM(F58)</f>
        <v>0</v>
      </c>
      <c r="G57" s="141">
        <f t="shared" ref="G57:I57" si="12">SUM(G58)</f>
        <v>60000</v>
      </c>
      <c r="H57" s="141">
        <f t="shared" si="12"/>
        <v>60000</v>
      </c>
      <c r="I57" s="141">
        <f t="shared" si="12"/>
        <v>60000</v>
      </c>
    </row>
    <row r="58" spans="1:9" s="38" customFormat="1">
      <c r="A58" s="436">
        <v>3237</v>
      </c>
      <c r="B58" s="439" t="s">
        <v>49</v>
      </c>
      <c r="C58" s="437" t="s">
        <v>222</v>
      </c>
      <c r="D58" s="437" t="s">
        <v>0</v>
      </c>
      <c r="E58" s="438">
        <v>60000</v>
      </c>
      <c r="F58" s="438">
        <v>0</v>
      </c>
      <c r="G58" s="438">
        <v>60000</v>
      </c>
      <c r="H58" s="438">
        <v>60000</v>
      </c>
      <c r="I58" s="438">
        <v>60000</v>
      </c>
    </row>
    <row r="59" spans="1:9">
      <c r="A59" s="62" t="s">
        <v>88</v>
      </c>
      <c r="B59" s="6" t="s">
        <v>89</v>
      </c>
      <c r="C59" s="5" t="s">
        <v>222</v>
      </c>
      <c r="D59" s="5"/>
      <c r="E59" s="141">
        <f t="shared" ref="E59:I59" si="13">E60</f>
        <v>60000</v>
      </c>
      <c r="F59" s="141">
        <f t="shared" si="13"/>
        <v>30388.46</v>
      </c>
      <c r="G59" s="141">
        <f t="shared" si="13"/>
        <v>220000</v>
      </c>
      <c r="H59" s="1">
        <f t="shared" si="13"/>
        <v>715000</v>
      </c>
      <c r="I59" s="1">
        <f t="shared" si="13"/>
        <v>715000</v>
      </c>
    </row>
    <row r="60" spans="1:9">
      <c r="A60" s="63" t="s">
        <v>96</v>
      </c>
      <c r="B60" s="7" t="s">
        <v>97</v>
      </c>
      <c r="C60" s="10" t="s">
        <v>222</v>
      </c>
      <c r="D60" s="10" t="s">
        <v>0</v>
      </c>
      <c r="E60" s="142">
        <v>60000</v>
      </c>
      <c r="F60" s="142">
        <v>30388.46</v>
      </c>
      <c r="G60" s="142">
        <v>220000</v>
      </c>
      <c r="H60" s="8">
        <v>715000</v>
      </c>
      <c r="I60" s="8">
        <v>715000</v>
      </c>
    </row>
    <row r="61" spans="1:9">
      <c r="A61" s="61" t="s">
        <v>125</v>
      </c>
      <c r="B61" s="11" t="s">
        <v>126</v>
      </c>
      <c r="C61" s="13"/>
      <c r="D61" s="13"/>
      <c r="E61" s="140">
        <f>E62+E66</f>
        <v>25000</v>
      </c>
      <c r="F61" s="140">
        <f t="shared" ref="F61:I61" si="14">F62+F66</f>
        <v>12267.27</v>
      </c>
      <c r="G61" s="140">
        <f t="shared" si="14"/>
        <v>50000</v>
      </c>
      <c r="H61" s="140">
        <f t="shared" si="14"/>
        <v>55000</v>
      </c>
      <c r="I61" s="140">
        <f t="shared" si="14"/>
        <v>55000</v>
      </c>
    </row>
    <row r="62" spans="1:9">
      <c r="A62" s="62" t="s">
        <v>88</v>
      </c>
      <c r="B62" s="6" t="s">
        <v>89</v>
      </c>
      <c r="C62" s="5" t="s">
        <v>222</v>
      </c>
      <c r="D62" s="5"/>
      <c r="E62" s="141">
        <f>E63+E64+E65</f>
        <v>15000</v>
      </c>
      <c r="F62" s="141">
        <f>F63+F64+F65</f>
        <v>12267.27</v>
      </c>
      <c r="G62" s="141">
        <f>G63+G64+G65</f>
        <v>50000</v>
      </c>
      <c r="H62" s="1">
        <f>H63+H64+H65</f>
        <v>45000</v>
      </c>
      <c r="I62" s="1">
        <f>I63+I64+I65</f>
        <v>45000</v>
      </c>
    </row>
    <row r="63" spans="1:9">
      <c r="A63" s="63" t="s">
        <v>90</v>
      </c>
      <c r="B63" s="7" t="s">
        <v>91</v>
      </c>
      <c r="C63" s="10" t="s">
        <v>222</v>
      </c>
      <c r="D63" s="10" t="s">
        <v>0</v>
      </c>
      <c r="E63" s="142">
        <v>5000</v>
      </c>
      <c r="F63" s="142">
        <v>0</v>
      </c>
      <c r="G63" s="142">
        <v>15000</v>
      </c>
      <c r="H63" s="8">
        <v>15000</v>
      </c>
      <c r="I63" s="8">
        <v>15000</v>
      </c>
    </row>
    <row r="64" spans="1:9">
      <c r="A64" s="63" t="s">
        <v>92</v>
      </c>
      <c r="B64" s="7" t="s">
        <v>93</v>
      </c>
      <c r="C64" s="10" t="s">
        <v>222</v>
      </c>
      <c r="D64" s="10" t="s">
        <v>0</v>
      </c>
      <c r="E64" s="142">
        <v>5000</v>
      </c>
      <c r="F64" s="142">
        <v>12267.27</v>
      </c>
      <c r="G64" s="142">
        <v>15000</v>
      </c>
      <c r="H64" s="8">
        <v>15000</v>
      </c>
      <c r="I64" s="8">
        <v>15000</v>
      </c>
    </row>
    <row r="65" spans="1:9">
      <c r="A65" s="63" t="s">
        <v>94</v>
      </c>
      <c r="B65" s="7" t="s">
        <v>95</v>
      </c>
      <c r="C65" s="10" t="s">
        <v>222</v>
      </c>
      <c r="D65" s="10" t="s">
        <v>0</v>
      </c>
      <c r="E65" s="142">
        <v>5000</v>
      </c>
      <c r="F65" s="142">
        <v>0</v>
      </c>
      <c r="G65" s="142">
        <v>20000</v>
      </c>
      <c r="H65" s="8">
        <v>15000</v>
      </c>
      <c r="I65" s="8">
        <v>15000</v>
      </c>
    </row>
    <row r="66" spans="1:9">
      <c r="A66" s="62" t="s">
        <v>127</v>
      </c>
      <c r="B66" s="6" t="s">
        <v>128</v>
      </c>
      <c r="C66" s="5" t="s">
        <v>222</v>
      </c>
      <c r="D66" s="5"/>
      <c r="E66" s="141">
        <f>E67</f>
        <v>10000</v>
      </c>
      <c r="F66" s="141">
        <f>F67</f>
        <v>0</v>
      </c>
      <c r="G66" s="141">
        <f>G67</f>
        <v>0</v>
      </c>
      <c r="H66" s="1">
        <f>H67</f>
        <v>10000</v>
      </c>
      <c r="I66" s="1">
        <f>I67</f>
        <v>10000</v>
      </c>
    </row>
    <row r="67" spans="1:9">
      <c r="A67" s="63" t="s">
        <v>129</v>
      </c>
      <c r="B67" s="7" t="s">
        <v>128</v>
      </c>
      <c r="C67" s="10" t="s">
        <v>222</v>
      </c>
      <c r="D67" s="10" t="s">
        <v>0</v>
      </c>
      <c r="E67" s="142">
        <v>10000</v>
      </c>
      <c r="F67" s="142">
        <v>0</v>
      </c>
      <c r="G67" s="142"/>
      <c r="H67" s="8">
        <v>10000</v>
      </c>
      <c r="I67" s="8">
        <v>10000</v>
      </c>
    </row>
    <row r="68" spans="1:9">
      <c r="A68" s="61" t="s">
        <v>130</v>
      </c>
      <c r="B68" s="11" t="s">
        <v>98</v>
      </c>
      <c r="C68" s="13"/>
      <c r="D68" s="13"/>
      <c r="E68" s="140">
        <f t="shared" ref="E68:I69" si="15">E69</f>
        <v>390000</v>
      </c>
      <c r="F68" s="140">
        <f t="shared" si="15"/>
        <v>224451.83</v>
      </c>
      <c r="G68" s="140">
        <f t="shared" si="15"/>
        <v>420000</v>
      </c>
      <c r="H68" s="140">
        <f t="shared" si="15"/>
        <v>105000</v>
      </c>
      <c r="I68" s="140">
        <f t="shared" si="15"/>
        <v>0</v>
      </c>
    </row>
    <row r="69" spans="1:9">
      <c r="A69" s="62" t="s">
        <v>34</v>
      </c>
      <c r="B69" s="6" t="s">
        <v>35</v>
      </c>
      <c r="C69" s="5" t="s">
        <v>222</v>
      </c>
      <c r="D69" s="5"/>
      <c r="E69" s="141">
        <f t="shared" si="15"/>
        <v>390000</v>
      </c>
      <c r="F69" s="141">
        <f t="shared" si="15"/>
        <v>224451.83</v>
      </c>
      <c r="G69" s="141">
        <f t="shared" si="15"/>
        <v>420000</v>
      </c>
      <c r="H69" s="1">
        <f t="shared" si="15"/>
        <v>105000</v>
      </c>
      <c r="I69" s="1">
        <f t="shared" si="15"/>
        <v>0</v>
      </c>
    </row>
    <row r="70" spans="1:9">
      <c r="A70" s="63" t="s">
        <v>44</v>
      </c>
      <c r="B70" s="7" t="s">
        <v>45</v>
      </c>
      <c r="C70" s="10" t="s">
        <v>222</v>
      </c>
      <c r="D70" s="10" t="s">
        <v>0</v>
      </c>
      <c r="E70" s="142">
        <v>390000</v>
      </c>
      <c r="F70" s="142">
        <v>224451.83</v>
      </c>
      <c r="G70" s="142">
        <v>420000</v>
      </c>
      <c r="H70" s="8">
        <v>105000</v>
      </c>
      <c r="I70" s="8"/>
    </row>
    <row r="71" spans="1:9">
      <c r="A71" s="61" t="s">
        <v>131</v>
      </c>
      <c r="B71" s="11" t="s">
        <v>132</v>
      </c>
      <c r="C71" s="13"/>
      <c r="D71" s="13"/>
      <c r="E71" s="140">
        <f>E72+E74</f>
        <v>244375</v>
      </c>
      <c r="F71" s="140">
        <f t="shared" ref="F71:I71" si="16">F72+F74</f>
        <v>42043.46</v>
      </c>
      <c r="G71" s="140">
        <f t="shared" si="16"/>
        <v>344375</v>
      </c>
      <c r="H71" s="140">
        <f t="shared" si="16"/>
        <v>335732</v>
      </c>
      <c r="I71" s="140">
        <f t="shared" si="16"/>
        <v>392732</v>
      </c>
    </row>
    <row r="72" spans="1:9">
      <c r="A72" s="62" t="s">
        <v>88</v>
      </c>
      <c r="B72" s="6" t="s">
        <v>89</v>
      </c>
      <c r="C72" s="5" t="s">
        <v>222</v>
      </c>
      <c r="D72" s="5"/>
      <c r="E72" s="141">
        <f>E73</f>
        <v>94375</v>
      </c>
      <c r="F72" s="141">
        <f>F73</f>
        <v>42043.46</v>
      </c>
      <c r="G72" s="141">
        <f>G73</f>
        <v>94375</v>
      </c>
      <c r="H72" s="1">
        <f>H73</f>
        <v>100000</v>
      </c>
      <c r="I72" s="1">
        <f>I73</f>
        <v>100000</v>
      </c>
    </row>
    <row r="73" spans="1:9">
      <c r="A73" s="63" t="s">
        <v>90</v>
      </c>
      <c r="B73" s="7" t="s">
        <v>91</v>
      </c>
      <c r="C73" s="10" t="s">
        <v>222</v>
      </c>
      <c r="D73" s="10" t="s">
        <v>0</v>
      </c>
      <c r="E73" s="142">
        <v>94375</v>
      </c>
      <c r="F73" s="142">
        <v>42043.46</v>
      </c>
      <c r="G73" s="142">
        <v>94375</v>
      </c>
      <c r="H73" s="8">
        <v>100000</v>
      </c>
      <c r="I73" s="8">
        <v>100000</v>
      </c>
    </row>
    <row r="74" spans="1:9">
      <c r="A74" s="62" t="s">
        <v>140</v>
      </c>
      <c r="B74" s="6" t="s">
        <v>177</v>
      </c>
      <c r="C74" s="5" t="s">
        <v>222</v>
      </c>
      <c r="D74" s="5"/>
      <c r="E74" s="141">
        <f>E75</f>
        <v>150000</v>
      </c>
      <c r="F74" s="141">
        <f>F75</f>
        <v>0</v>
      </c>
      <c r="G74" s="141">
        <f>G75</f>
        <v>250000</v>
      </c>
      <c r="H74" s="1">
        <f>H75</f>
        <v>235732</v>
      </c>
      <c r="I74" s="1">
        <f>I75</f>
        <v>292732</v>
      </c>
    </row>
    <row r="75" spans="1:9">
      <c r="A75" s="63" t="s">
        <v>142</v>
      </c>
      <c r="B75" s="7" t="s">
        <v>178</v>
      </c>
      <c r="C75" s="10" t="s">
        <v>222</v>
      </c>
      <c r="D75" s="10" t="s">
        <v>0</v>
      </c>
      <c r="E75" s="142">
        <v>150000</v>
      </c>
      <c r="F75" s="142">
        <v>0</v>
      </c>
      <c r="G75" s="142">
        <v>250000</v>
      </c>
      <c r="H75" s="8">
        <v>235732</v>
      </c>
      <c r="I75" s="8">
        <v>292732</v>
      </c>
    </row>
    <row r="76" spans="1:9">
      <c r="E76" s="136"/>
    </row>
  </sheetData>
  <mergeCells count="1">
    <mergeCell ref="A3:C11"/>
  </mergeCells>
  <printOptions horizontalCentered="1"/>
  <pageMargins left="0.19685039370078741" right="0.19685039370078741" top="0.39370078740157483" bottom="0.39370078740157483" header="0.39370078740157483" footer="0.39370078740157483"/>
  <pageSetup paperSize="9" orientation="landscape" r:id="rId1"/>
  <headerFooter>
    <oddFooter>&amp;CD Z M&amp;R&amp;P</oddFooter>
  </headerFooter>
  <rowBreaks count="2" manualBreakCount="2">
    <brk id="34" max="8" man="1"/>
    <brk id="6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Normal="100" zoomScaleSheetLayoutView="100" workbookViewId="0">
      <pane ySplit="13" topLeftCell="A54" activePane="bottomLeft" state="frozen"/>
      <selection pane="bottomLeft" activeCell="G75" sqref="G75"/>
    </sheetView>
  </sheetViews>
  <sheetFormatPr defaultRowHeight="15"/>
  <cols>
    <col min="1" max="1" width="10.7109375" style="60" customWidth="1"/>
    <col min="2" max="2" width="45.7109375" customWidth="1"/>
    <col min="3" max="4" width="5.7109375" customWidth="1"/>
    <col min="5" max="5" width="15.7109375" style="38" customWidth="1"/>
    <col min="6" max="7" width="14.7109375" style="38" customWidth="1"/>
    <col min="8" max="8" width="14.7109375" customWidth="1"/>
    <col min="9" max="9" width="14.7109375" style="38" customWidth="1"/>
    <col min="11" max="11" width="11.7109375" bestFit="1" customWidth="1"/>
  </cols>
  <sheetData>
    <row r="1" spans="1:11" ht="25.5" customHeight="1">
      <c r="A1" s="81"/>
      <c r="B1" s="82"/>
      <c r="C1" s="75" t="s">
        <v>215</v>
      </c>
      <c r="D1" s="83" t="s">
        <v>176</v>
      </c>
      <c r="E1" s="520" t="s">
        <v>442</v>
      </c>
      <c r="F1" s="521" t="s">
        <v>441</v>
      </c>
      <c r="G1" s="70" t="s">
        <v>373</v>
      </c>
      <c r="H1" s="288" t="s">
        <v>374</v>
      </c>
      <c r="I1" s="288" t="s">
        <v>439</v>
      </c>
    </row>
    <row r="2" spans="1:11" ht="25.5" customHeight="1">
      <c r="A2" s="76" t="s">
        <v>133</v>
      </c>
      <c r="B2" s="80" t="s">
        <v>134</v>
      </c>
      <c r="C2" s="78"/>
      <c r="D2" s="78"/>
      <c r="E2" s="102">
        <f>E3+E4+E6+E7+E8+E9+E10+E11+E12</f>
        <v>9745271</v>
      </c>
      <c r="F2" s="102">
        <f t="shared" ref="F2:I2" si="0">F3+F4+F6+F7+F8+F9+F10+F11+F12</f>
        <v>5120884</v>
      </c>
      <c r="G2" s="102">
        <f t="shared" si="0"/>
        <v>11705000</v>
      </c>
      <c r="H2" s="102">
        <f t="shared" si="0"/>
        <v>11700000</v>
      </c>
      <c r="I2" s="102">
        <f t="shared" si="0"/>
        <v>11700000</v>
      </c>
    </row>
    <row r="3" spans="1:11" ht="15" customHeight="1">
      <c r="A3" s="884"/>
      <c r="B3" s="884"/>
      <c r="C3" s="885"/>
      <c r="D3" s="84">
        <v>11</v>
      </c>
      <c r="E3" s="134">
        <f>E16+E17+E19+E21+E22+E24+E25+E26+E28+E29+E30+E31+E32+E34+E35+E36+E37+E38+E39+E40+E42+E43+E45+E46+E47+E48+E49+E50+E51+E53+E54+E55+E57+E58+E68+E69+E71+E73+E75</f>
        <v>9493271</v>
      </c>
      <c r="F3" s="134">
        <f t="shared" ref="F3:I3" si="1">F16+F17+F19+F21+F22+F24+F25+F26+F28+F29+F30+F31+F32+F34+F35+F36+F37+F38+F39+F40+F42+F43+F45+F46+F47+F48+F49+F50+F51+F53+F54+F55+F57+F58+F68+F69+F71+F73+F75</f>
        <v>5057031</v>
      </c>
      <c r="G3" s="134">
        <f>G16+G17+G19+G21+G22+G24+G25+G26+G28+G29+G30+G31+G32+G34+G35+G36+G37+G38+G39+G40+G42+G43+G45+G46+G47+G48+G49+G50+G51+G53+G54+G55+G57+G58+G68+G69+G71+G73+G75</f>
        <v>11430000</v>
      </c>
      <c r="H3" s="134">
        <f t="shared" si="1"/>
        <v>11600000</v>
      </c>
      <c r="I3" s="134">
        <f t="shared" si="1"/>
        <v>11600000</v>
      </c>
      <c r="J3" s="38"/>
      <c r="K3" s="22"/>
    </row>
    <row r="4" spans="1:11">
      <c r="A4" s="887"/>
      <c r="B4" s="887"/>
      <c r="C4" s="888"/>
      <c r="D4" s="20">
        <v>12</v>
      </c>
      <c r="E4" s="134">
        <f t="shared" ref="E4:F4" si="2">E61+E62+E78</f>
        <v>60000</v>
      </c>
      <c r="F4" s="134">
        <f t="shared" si="2"/>
        <v>0</v>
      </c>
      <c r="G4" s="134">
        <f>G61+G62+G78</f>
        <v>270000</v>
      </c>
      <c r="H4" s="134">
        <f t="shared" ref="H4:I4" si="3">H61+H62+H78</f>
        <v>100000</v>
      </c>
      <c r="I4" s="134">
        <f t="shared" si="3"/>
        <v>100000</v>
      </c>
      <c r="J4" s="38"/>
      <c r="K4" s="38"/>
    </row>
    <row r="5" spans="1:11">
      <c r="A5" s="887"/>
      <c r="B5" s="887"/>
      <c r="C5" s="888"/>
      <c r="D5" s="28" t="s">
        <v>254</v>
      </c>
      <c r="E5" s="135">
        <f>E3+E4</f>
        <v>9553271</v>
      </c>
      <c r="F5" s="135">
        <f>F3+F4</f>
        <v>5057031</v>
      </c>
      <c r="G5" s="27">
        <f>G3+G4</f>
        <v>11700000</v>
      </c>
      <c r="H5" s="27">
        <f>H3+H4</f>
        <v>11700000</v>
      </c>
      <c r="I5" s="27">
        <f>I3+I4</f>
        <v>11700000</v>
      </c>
      <c r="J5" s="38"/>
      <c r="K5" s="38"/>
    </row>
    <row r="6" spans="1:11">
      <c r="A6" s="887"/>
      <c r="B6" s="887"/>
      <c r="C6" s="888"/>
      <c r="D6" s="20" t="s">
        <v>211</v>
      </c>
      <c r="E6" s="134">
        <v>0</v>
      </c>
      <c r="F6" s="134">
        <v>0</v>
      </c>
      <c r="G6" s="21">
        <v>0</v>
      </c>
      <c r="H6" s="21">
        <v>0</v>
      </c>
      <c r="I6" s="21">
        <v>0</v>
      </c>
      <c r="J6" s="38"/>
      <c r="K6" s="38"/>
    </row>
    <row r="7" spans="1:11">
      <c r="A7" s="887"/>
      <c r="B7" s="887"/>
      <c r="C7" s="888"/>
      <c r="D7" s="20" t="s">
        <v>227</v>
      </c>
      <c r="E7" s="134">
        <f t="shared" ref="E7:F7" si="4">E64+E65+E80</f>
        <v>192000</v>
      </c>
      <c r="F7" s="134">
        <f t="shared" si="4"/>
        <v>54846</v>
      </c>
      <c r="G7" s="134">
        <f>G64+G65+G80</f>
        <v>5000</v>
      </c>
      <c r="H7" s="134">
        <f t="shared" ref="H7:I7" si="5">H64+H65+H80</f>
        <v>0</v>
      </c>
      <c r="I7" s="134">
        <f t="shared" si="5"/>
        <v>0</v>
      </c>
      <c r="J7" s="38"/>
      <c r="K7" s="38"/>
    </row>
    <row r="8" spans="1:11">
      <c r="A8" s="887"/>
      <c r="B8" s="887"/>
      <c r="C8" s="888"/>
      <c r="D8" s="20" t="s">
        <v>252</v>
      </c>
      <c r="E8" s="134">
        <v>0</v>
      </c>
      <c r="F8" s="134">
        <v>0</v>
      </c>
      <c r="G8" s="21">
        <v>0</v>
      </c>
      <c r="H8" s="21">
        <v>0</v>
      </c>
      <c r="I8" s="21">
        <v>0</v>
      </c>
      <c r="J8" s="38"/>
      <c r="K8" s="38"/>
    </row>
    <row r="9" spans="1:11">
      <c r="A9" s="887"/>
      <c r="B9" s="887"/>
      <c r="C9" s="888"/>
      <c r="D9" s="20" t="s">
        <v>253</v>
      </c>
      <c r="E9" s="134">
        <v>0</v>
      </c>
      <c r="F9" s="134">
        <v>0</v>
      </c>
      <c r="G9" s="21">
        <v>0</v>
      </c>
      <c r="H9" s="21">
        <v>0</v>
      </c>
      <c r="I9" s="21">
        <v>0</v>
      </c>
      <c r="J9" s="38"/>
      <c r="K9" s="38"/>
    </row>
    <row r="10" spans="1:11">
      <c r="A10" s="887"/>
      <c r="B10" s="887"/>
      <c r="C10" s="888"/>
      <c r="D10" s="20" t="s">
        <v>226</v>
      </c>
      <c r="E10" s="134">
        <v>0</v>
      </c>
      <c r="F10" s="134">
        <v>0</v>
      </c>
      <c r="G10" s="21">
        <v>0</v>
      </c>
      <c r="H10" s="21">
        <v>0</v>
      </c>
      <c r="I10" s="21">
        <v>0</v>
      </c>
      <c r="J10" s="38"/>
      <c r="K10" s="38"/>
    </row>
    <row r="11" spans="1:11" s="38" customFormat="1">
      <c r="A11" s="887"/>
      <c r="B11" s="887"/>
      <c r="C11" s="888"/>
      <c r="D11" s="20" t="s">
        <v>278</v>
      </c>
      <c r="E11" s="757">
        <v>0</v>
      </c>
      <c r="F11" s="757">
        <v>0</v>
      </c>
      <c r="G11" s="21">
        <v>0</v>
      </c>
      <c r="H11" s="21">
        <v>0</v>
      </c>
      <c r="I11" s="21">
        <v>0</v>
      </c>
    </row>
    <row r="12" spans="1:11">
      <c r="A12" s="895"/>
      <c r="B12" s="895"/>
      <c r="C12" s="896"/>
      <c r="D12" s="20" t="s">
        <v>470</v>
      </c>
      <c r="E12" s="134">
        <f>E41</f>
        <v>0</v>
      </c>
      <c r="F12" s="134">
        <f>F41</f>
        <v>9007</v>
      </c>
      <c r="G12" s="134">
        <f t="shared" ref="G12:I12" si="6">G41</f>
        <v>0</v>
      </c>
      <c r="H12" s="134">
        <f t="shared" si="6"/>
        <v>0</v>
      </c>
      <c r="I12" s="134">
        <f t="shared" si="6"/>
        <v>0</v>
      </c>
      <c r="J12" s="38"/>
      <c r="K12" s="38"/>
    </row>
    <row r="13" spans="1:11" ht="25.5" customHeight="1">
      <c r="A13" s="897" t="s">
        <v>218</v>
      </c>
      <c r="B13" s="898"/>
      <c r="C13" s="898"/>
      <c r="D13" s="898"/>
      <c r="E13" s="898"/>
      <c r="F13" s="898"/>
      <c r="G13" s="898"/>
      <c r="H13" s="898"/>
      <c r="I13" s="898"/>
    </row>
    <row r="14" spans="1:11">
      <c r="A14" s="61" t="s">
        <v>135</v>
      </c>
      <c r="B14" s="11" t="s">
        <v>136</v>
      </c>
      <c r="C14" s="13"/>
      <c r="D14" s="13" t="s">
        <v>0</v>
      </c>
      <c r="E14" s="140">
        <f>E15+E18+E20+E23+E27+E33+E44+E52+E56</f>
        <v>9113271</v>
      </c>
      <c r="F14" s="140">
        <f>F15+F18+F20+F23+F27+F33+F44+F52+F56</f>
        <v>5041181</v>
      </c>
      <c r="G14" s="358">
        <f>G15+G18+G20+G23+G27+G33+G44+G52+G56</f>
        <v>10530000</v>
      </c>
      <c r="H14" s="358">
        <f>H15+H18+H20+H23+H27+H33+H44+H52+H56</f>
        <v>10840000</v>
      </c>
      <c r="I14" s="358">
        <f>I15+I18+I20+I23+I27+I33+I44+I52+I56</f>
        <v>10840000</v>
      </c>
    </row>
    <row r="15" spans="1:11">
      <c r="A15" s="62" t="s">
        <v>1</v>
      </c>
      <c r="B15" s="6" t="s">
        <v>2</v>
      </c>
      <c r="C15" s="5" t="s">
        <v>222</v>
      </c>
      <c r="D15" s="5" t="s">
        <v>0</v>
      </c>
      <c r="E15" s="141">
        <f>E16+E17</f>
        <v>5715453</v>
      </c>
      <c r="F15" s="141">
        <f>F16+F17</f>
        <v>2888863</v>
      </c>
      <c r="G15" s="359">
        <f>G16+G17</f>
        <v>6176500</v>
      </c>
      <c r="H15" s="359">
        <f>H16+H17</f>
        <v>6176560</v>
      </c>
      <c r="I15" s="359">
        <f>I16+I17</f>
        <v>6450000</v>
      </c>
    </row>
    <row r="16" spans="1:11">
      <c r="A16" s="63" t="s">
        <v>3</v>
      </c>
      <c r="B16" s="7" t="s">
        <v>4</v>
      </c>
      <c r="C16" s="9" t="s">
        <v>222</v>
      </c>
      <c r="D16" s="9" t="s">
        <v>0</v>
      </c>
      <c r="E16" s="374">
        <v>5715453</v>
      </c>
      <c r="F16" s="374">
        <v>2888863</v>
      </c>
      <c r="G16" s="360">
        <v>6126500</v>
      </c>
      <c r="H16" s="360">
        <v>6126560</v>
      </c>
      <c r="I16" s="360">
        <v>6400000</v>
      </c>
    </row>
    <row r="17" spans="1:9">
      <c r="A17" s="63" t="s">
        <v>5</v>
      </c>
      <c r="B17" s="7" t="s">
        <v>6</v>
      </c>
      <c r="C17" s="9" t="s">
        <v>222</v>
      </c>
      <c r="D17" s="9" t="s">
        <v>0</v>
      </c>
      <c r="E17" s="374">
        <v>0</v>
      </c>
      <c r="F17" s="374"/>
      <c r="G17" s="360">
        <v>50000</v>
      </c>
      <c r="H17" s="360">
        <v>50000</v>
      </c>
      <c r="I17" s="360">
        <v>50000</v>
      </c>
    </row>
    <row r="18" spans="1:9">
      <c r="A18" s="62" t="s">
        <v>7</v>
      </c>
      <c r="B18" s="6" t="s">
        <v>8</v>
      </c>
      <c r="C18" s="5" t="s">
        <v>222</v>
      </c>
      <c r="D18" s="5" t="s">
        <v>0</v>
      </c>
      <c r="E18" s="141">
        <f>E19</f>
        <v>160000</v>
      </c>
      <c r="F18" s="141">
        <f>F19</f>
        <v>124963</v>
      </c>
      <c r="G18" s="359">
        <f>G19</f>
        <v>290000</v>
      </c>
      <c r="H18" s="359">
        <f>H19</f>
        <v>290000</v>
      </c>
      <c r="I18" s="359">
        <f>I19</f>
        <v>290000</v>
      </c>
    </row>
    <row r="19" spans="1:9">
      <c r="A19" s="63" t="s">
        <v>9</v>
      </c>
      <c r="B19" s="7" t="s">
        <v>8</v>
      </c>
      <c r="C19" s="9" t="s">
        <v>222</v>
      </c>
      <c r="D19" s="9" t="s">
        <v>0</v>
      </c>
      <c r="E19" s="374">
        <v>160000</v>
      </c>
      <c r="F19" s="374">
        <v>124963</v>
      </c>
      <c r="G19" s="360">
        <v>290000</v>
      </c>
      <c r="H19" s="360">
        <v>290000</v>
      </c>
      <c r="I19" s="360">
        <v>290000</v>
      </c>
    </row>
    <row r="20" spans="1:9">
      <c r="A20" s="62" t="s">
        <v>10</v>
      </c>
      <c r="B20" s="6" t="s">
        <v>11</v>
      </c>
      <c r="C20" s="5" t="s">
        <v>222</v>
      </c>
      <c r="D20" s="5" t="s">
        <v>0</v>
      </c>
      <c r="E20" s="141">
        <f>E21+E22</f>
        <v>973818</v>
      </c>
      <c r="F20" s="141">
        <f>F21+F22</f>
        <v>496885</v>
      </c>
      <c r="G20" s="359">
        <f>G21+G22</f>
        <v>1054600</v>
      </c>
      <c r="H20" s="359">
        <f>H21+H22</f>
        <v>1055000</v>
      </c>
      <c r="I20" s="359">
        <f>I21+I22</f>
        <v>1101000</v>
      </c>
    </row>
    <row r="21" spans="1:9">
      <c r="A21" s="63" t="s">
        <v>12</v>
      </c>
      <c r="B21" s="7" t="s">
        <v>13</v>
      </c>
      <c r="C21" s="9" t="s">
        <v>222</v>
      </c>
      <c r="D21" s="9" t="s">
        <v>0</v>
      </c>
      <c r="E21" s="374">
        <v>877045</v>
      </c>
      <c r="F21" s="374">
        <v>447774</v>
      </c>
      <c r="G21" s="360">
        <v>949600</v>
      </c>
      <c r="H21" s="360">
        <v>950000</v>
      </c>
      <c r="I21" s="360">
        <v>992000</v>
      </c>
    </row>
    <row r="22" spans="1:9">
      <c r="A22" s="63" t="s">
        <v>14</v>
      </c>
      <c r="B22" s="7" t="s">
        <v>15</v>
      </c>
      <c r="C22" s="9" t="s">
        <v>222</v>
      </c>
      <c r="D22" s="9" t="s">
        <v>0</v>
      </c>
      <c r="E22" s="374">
        <v>96773</v>
      </c>
      <c r="F22" s="374">
        <v>49111</v>
      </c>
      <c r="G22" s="360">
        <v>105000</v>
      </c>
      <c r="H22" s="360">
        <v>105000</v>
      </c>
      <c r="I22" s="360">
        <v>109000</v>
      </c>
    </row>
    <row r="23" spans="1:9">
      <c r="A23" s="62" t="s">
        <v>16</v>
      </c>
      <c r="B23" s="6" t="s">
        <v>17</v>
      </c>
      <c r="C23" s="5" t="s">
        <v>222</v>
      </c>
      <c r="D23" s="5" t="s">
        <v>0</v>
      </c>
      <c r="E23" s="141">
        <f>E24+E25+E26</f>
        <v>385000</v>
      </c>
      <c r="F23" s="141">
        <f>F24+F25+F26</f>
        <v>212074</v>
      </c>
      <c r="G23" s="359">
        <f>G24+G25+G26</f>
        <v>520000</v>
      </c>
      <c r="H23" s="359">
        <f>H24+H25+H26</f>
        <v>520000</v>
      </c>
      <c r="I23" s="359">
        <f>I24+I25+I26</f>
        <v>520000</v>
      </c>
    </row>
    <row r="24" spans="1:9">
      <c r="A24" s="63" t="s">
        <v>18</v>
      </c>
      <c r="B24" s="7" t="s">
        <v>19</v>
      </c>
      <c r="C24" s="9" t="s">
        <v>222</v>
      </c>
      <c r="D24" s="9" t="s">
        <v>0</v>
      </c>
      <c r="E24" s="374">
        <v>80000</v>
      </c>
      <c r="F24" s="374">
        <v>34377</v>
      </c>
      <c r="G24" s="360">
        <v>150000</v>
      </c>
      <c r="H24" s="360">
        <v>150000</v>
      </c>
      <c r="I24" s="360">
        <v>150000</v>
      </c>
    </row>
    <row r="25" spans="1:9">
      <c r="A25" s="63" t="s">
        <v>20</v>
      </c>
      <c r="B25" s="7" t="s">
        <v>21</v>
      </c>
      <c r="C25" s="9" t="s">
        <v>222</v>
      </c>
      <c r="D25" s="9" t="s">
        <v>0</v>
      </c>
      <c r="E25" s="374">
        <v>300000</v>
      </c>
      <c r="F25" s="374">
        <v>174459</v>
      </c>
      <c r="G25" s="360">
        <v>320000</v>
      </c>
      <c r="H25" s="360">
        <v>320000</v>
      </c>
      <c r="I25" s="360">
        <v>320000</v>
      </c>
    </row>
    <row r="26" spans="1:9">
      <c r="A26" s="63" t="s">
        <v>22</v>
      </c>
      <c r="B26" s="7" t="s">
        <v>23</v>
      </c>
      <c r="C26" s="9" t="s">
        <v>222</v>
      </c>
      <c r="D26" s="9" t="s">
        <v>0</v>
      </c>
      <c r="E26" s="374">
        <v>5000</v>
      </c>
      <c r="F26" s="374">
        <v>3238</v>
      </c>
      <c r="G26" s="360">
        <v>50000</v>
      </c>
      <c r="H26" s="360">
        <v>50000</v>
      </c>
      <c r="I26" s="360">
        <v>50000</v>
      </c>
    </row>
    <row r="27" spans="1:9">
      <c r="A27" s="62" t="s">
        <v>24</v>
      </c>
      <c r="B27" s="6" t="s">
        <v>25</v>
      </c>
      <c r="C27" s="5" t="s">
        <v>222</v>
      </c>
      <c r="D27" s="5" t="s">
        <v>0</v>
      </c>
      <c r="E27" s="141">
        <f>E28+E29+E30+E31+E32</f>
        <v>55400</v>
      </c>
      <c r="F27" s="141">
        <f>F28+F29+F30+F31+F32</f>
        <v>26399</v>
      </c>
      <c r="G27" s="359">
        <f>G28+G29+G30+G31+G32</f>
        <v>120500</v>
      </c>
      <c r="H27" s="359">
        <f>H28+H29+H30+H31+H32</f>
        <v>170500</v>
      </c>
      <c r="I27" s="359">
        <f>I28+I29+I30+I31+I32</f>
        <v>156000</v>
      </c>
    </row>
    <row r="28" spans="1:9">
      <c r="A28" s="63" t="s">
        <v>26</v>
      </c>
      <c r="B28" s="7" t="s">
        <v>27</v>
      </c>
      <c r="C28" s="9" t="s">
        <v>222</v>
      </c>
      <c r="D28" s="9" t="s">
        <v>0</v>
      </c>
      <c r="E28" s="374">
        <v>50200</v>
      </c>
      <c r="F28" s="374">
        <v>24944</v>
      </c>
      <c r="G28" s="360">
        <v>100000</v>
      </c>
      <c r="H28" s="360">
        <v>150000</v>
      </c>
      <c r="I28" s="360">
        <v>150000</v>
      </c>
    </row>
    <row r="29" spans="1:9">
      <c r="A29" s="63" t="s">
        <v>121</v>
      </c>
      <c r="B29" s="7" t="s">
        <v>122</v>
      </c>
      <c r="C29" s="9" t="s">
        <v>222</v>
      </c>
      <c r="D29" s="9" t="s">
        <v>0</v>
      </c>
      <c r="E29" s="374">
        <v>500</v>
      </c>
      <c r="F29" s="374">
        <v>45</v>
      </c>
      <c r="G29" s="360">
        <v>1000</v>
      </c>
      <c r="H29" s="360">
        <v>1000</v>
      </c>
      <c r="I29" s="360">
        <v>1000</v>
      </c>
    </row>
    <row r="30" spans="1:9">
      <c r="A30" s="63" t="s">
        <v>28</v>
      </c>
      <c r="B30" s="7" t="s">
        <v>29</v>
      </c>
      <c r="C30" s="9" t="s">
        <v>222</v>
      </c>
      <c r="D30" s="9" t="s">
        <v>0</v>
      </c>
      <c r="E30" s="374">
        <v>4000</v>
      </c>
      <c r="F30" s="374">
        <v>1410</v>
      </c>
      <c r="G30" s="360">
        <v>4000</v>
      </c>
      <c r="H30" s="360">
        <v>4000</v>
      </c>
      <c r="I30" s="360">
        <v>4000</v>
      </c>
    </row>
    <row r="31" spans="1:9">
      <c r="A31" s="63" t="s">
        <v>30</v>
      </c>
      <c r="B31" s="7" t="s">
        <v>31</v>
      </c>
      <c r="C31" s="9" t="s">
        <v>222</v>
      </c>
      <c r="D31" s="9" t="s">
        <v>0</v>
      </c>
      <c r="E31" s="374">
        <v>200</v>
      </c>
      <c r="F31" s="374"/>
      <c r="G31" s="360">
        <v>500</v>
      </c>
      <c r="H31" s="360">
        <v>500</v>
      </c>
      <c r="I31" s="360">
        <v>500</v>
      </c>
    </row>
    <row r="32" spans="1:9">
      <c r="A32" s="63" t="s">
        <v>32</v>
      </c>
      <c r="B32" s="7" t="s">
        <v>33</v>
      </c>
      <c r="C32" s="9" t="s">
        <v>222</v>
      </c>
      <c r="D32" s="9" t="s">
        <v>0</v>
      </c>
      <c r="E32" s="374">
        <v>500</v>
      </c>
      <c r="F32" s="374"/>
      <c r="G32" s="360">
        <v>15000</v>
      </c>
      <c r="H32" s="360">
        <v>15000</v>
      </c>
      <c r="I32" s="360">
        <v>500</v>
      </c>
    </row>
    <row r="33" spans="1:9">
      <c r="A33" s="62" t="s">
        <v>34</v>
      </c>
      <c r="B33" s="6" t="s">
        <v>35</v>
      </c>
      <c r="C33" s="5" t="s">
        <v>222</v>
      </c>
      <c r="D33" s="5" t="s">
        <v>0</v>
      </c>
      <c r="E33" s="141">
        <f>E34+E35+E36+E37+E38+E39+E40+E42+E43</f>
        <v>480000</v>
      </c>
      <c r="F33" s="141">
        <f>F34+F35+F36+F37+F38+F39+F40+F42+F43</f>
        <v>248664</v>
      </c>
      <c r="G33" s="359">
        <f>G34+G35+G36+G37+G38+G39+G40+G42+G43</f>
        <v>777900</v>
      </c>
      <c r="H33" s="359">
        <f>H34+H35+H36+H37+H38+H39+H40+H42+H43</f>
        <v>1082840</v>
      </c>
      <c r="I33" s="359">
        <f>I34+I35+I36+I37+I38+I39+I40+I42+I43</f>
        <v>777900</v>
      </c>
    </row>
    <row r="34" spans="1:9">
      <c r="A34" s="63" t="s">
        <v>36</v>
      </c>
      <c r="B34" s="7" t="s">
        <v>37</v>
      </c>
      <c r="C34" s="9" t="s">
        <v>222</v>
      </c>
      <c r="D34" s="9" t="s">
        <v>0</v>
      </c>
      <c r="E34" s="374">
        <v>110000</v>
      </c>
      <c r="F34" s="374">
        <v>75059</v>
      </c>
      <c r="G34" s="360">
        <v>163000</v>
      </c>
      <c r="H34" s="360">
        <v>170000</v>
      </c>
      <c r="I34" s="360">
        <v>170000</v>
      </c>
    </row>
    <row r="35" spans="1:9">
      <c r="A35" s="63" t="s">
        <v>38</v>
      </c>
      <c r="B35" s="7" t="s">
        <v>39</v>
      </c>
      <c r="C35" s="9" t="s">
        <v>222</v>
      </c>
      <c r="D35" s="9" t="s">
        <v>0</v>
      </c>
      <c r="E35" s="374">
        <v>50000</v>
      </c>
      <c r="F35" s="374">
        <v>20722</v>
      </c>
      <c r="G35" s="360">
        <v>80000</v>
      </c>
      <c r="H35" s="360">
        <v>80000</v>
      </c>
      <c r="I35" s="360">
        <v>80000</v>
      </c>
    </row>
    <row r="36" spans="1:9">
      <c r="A36" s="63" t="s">
        <v>40</v>
      </c>
      <c r="B36" s="7" t="s">
        <v>41</v>
      </c>
      <c r="C36" s="9" t="s">
        <v>222</v>
      </c>
      <c r="D36" s="9" t="s">
        <v>0</v>
      </c>
      <c r="E36" s="374">
        <v>10000</v>
      </c>
      <c r="F36" s="374">
        <v>7919</v>
      </c>
      <c r="G36" s="360">
        <v>96000</v>
      </c>
      <c r="H36" s="360">
        <v>76000</v>
      </c>
      <c r="I36" s="360">
        <v>30000</v>
      </c>
    </row>
    <row r="37" spans="1:9">
      <c r="A37" s="63" t="s">
        <v>42</v>
      </c>
      <c r="B37" s="7" t="s">
        <v>43</v>
      </c>
      <c r="C37" s="9" t="s">
        <v>222</v>
      </c>
      <c r="D37" s="9" t="s">
        <v>0</v>
      </c>
      <c r="E37" s="374">
        <v>0</v>
      </c>
      <c r="F37" s="374"/>
      <c r="G37" s="360"/>
      <c r="H37" s="360"/>
      <c r="I37" s="360"/>
    </row>
    <row r="38" spans="1:9">
      <c r="A38" s="63" t="s">
        <v>44</v>
      </c>
      <c r="B38" s="7" t="s">
        <v>45</v>
      </c>
      <c r="C38" s="9" t="s">
        <v>222</v>
      </c>
      <c r="D38" s="9" t="s">
        <v>0</v>
      </c>
      <c r="E38" s="374">
        <v>30000</v>
      </c>
      <c r="F38" s="374">
        <v>1530</v>
      </c>
      <c r="G38" s="360">
        <v>70000</v>
      </c>
      <c r="H38" s="360">
        <v>70000</v>
      </c>
      <c r="I38" s="360">
        <v>70000</v>
      </c>
    </row>
    <row r="39" spans="1:9">
      <c r="A39" s="63">
        <v>3236</v>
      </c>
      <c r="B39" s="7" t="s">
        <v>47</v>
      </c>
      <c r="C39" s="9" t="s">
        <v>222</v>
      </c>
      <c r="D39" s="9" t="s">
        <v>0</v>
      </c>
      <c r="E39" s="374">
        <v>25000</v>
      </c>
      <c r="F39" s="374"/>
      <c r="G39" s="360">
        <v>28000</v>
      </c>
      <c r="H39" s="360">
        <v>25000</v>
      </c>
      <c r="I39" s="360">
        <v>25000</v>
      </c>
    </row>
    <row r="40" spans="1:9">
      <c r="A40" s="63" t="s">
        <v>48</v>
      </c>
      <c r="B40" s="7" t="s">
        <v>49</v>
      </c>
      <c r="C40" s="9" t="s">
        <v>222</v>
      </c>
      <c r="D40" s="9" t="s">
        <v>0</v>
      </c>
      <c r="E40" s="374">
        <v>40000</v>
      </c>
      <c r="F40" s="374">
        <v>3750</v>
      </c>
      <c r="G40" s="360">
        <v>100900</v>
      </c>
      <c r="H40" s="360">
        <v>271840</v>
      </c>
      <c r="I40" s="360">
        <v>112900</v>
      </c>
    </row>
    <row r="41" spans="1:9" s="38" customFormat="1">
      <c r="A41" s="752">
        <v>3237</v>
      </c>
      <c r="B41" s="753" t="s">
        <v>49</v>
      </c>
      <c r="C41" s="754" t="s">
        <v>222</v>
      </c>
      <c r="D41" s="754" t="s">
        <v>470</v>
      </c>
      <c r="E41" s="755"/>
      <c r="F41" s="755">
        <v>9007</v>
      </c>
      <c r="G41" s="756"/>
      <c r="H41" s="756"/>
      <c r="I41" s="756"/>
    </row>
    <row r="42" spans="1:9">
      <c r="A42" s="63" t="s">
        <v>50</v>
      </c>
      <c r="B42" s="7" t="s">
        <v>51</v>
      </c>
      <c r="C42" s="9" t="s">
        <v>222</v>
      </c>
      <c r="D42" s="9" t="s">
        <v>0</v>
      </c>
      <c r="E42" s="374">
        <v>200000</v>
      </c>
      <c r="F42" s="374">
        <v>135096</v>
      </c>
      <c r="G42" s="360">
        <v>200000</v>
      </c>
      <c r="H42" s="360">
        <v>200000</v>
      </c>
      <c r="I42" s="360">
        <v>200000</v>
      </c>
    </row>
    <row r="43" spans="1:9">
      <c r="A43" s="63" t="s">
        <v>52</v>
      </c>
      <c r="B43" s="7" t="s">
        <v>53</v>
      </c>
      <c r="C43" s="9" t="s">
        <v>222</v>
      </c>
      <c r="D43" s="9" t="s">
        <v>0</v>
      </c>
      <c r="E43" s="374">
        <v>15000</v>
      </c>
      <c r="F43" s="374">
        <v>4588</v>
      </c>
      <c r="G43" s="360">
        <v>40000</v>
      </c>
      <c r="H43" s="360">
        <v>190000</v>
      </c>
      <c r="I43" s="360">
        <v>90000</v>
      </c>
    </row>
    <row r="44" spans="1:9">
      <c r="A44" s="62" t="s">
        <v>57</v>
      </c>
      <c r="B44" s="6" t="s">
        <v>58</v>
      </c>
      <c r="C44" s="5" t="s">
        <v>222</v>
      </c>
      <c r="D44" s="5" t="s">
        <v>0</v>
      </c>
      <c r="E44" s="141">
        <f>E45+E46+E47+E48+E49+E50+E51</f>
        <v>1236500</v>
      </c>
      <c r="F44" s="141">
        <f>F45+F46+F47+F48+F49+F50+F51</f>
        <v>938056</v>
      </c>
      <c r="G44" s="359">
        <f>G45+G46+G47+G48+G49+G50+G51</f>
        <v>1526900</v>
      </c>
      <c r="H44" s="359">
        <f>H45+H46+H47+H48+H49+H50+H51</f>
        <v>1526500</v>
      </c>
      <c r="I44" s="359">
        <f>I45+I46+I47+I48+I49+I50+I51</f>
        <v>1526500</v>
      </c>
    </row>
    <row r="45" spans="1:9">
      <c r="A45" s="63" t="s">
        <v>59</v>
      </c>
      <c r="B45" s="7" t="s">
        <v>60</v>
      </c>
      <c r="C45" s="9" t="s">
        <v>222</v>
      </c>
      <c r="D45" s="9" t="s">
        <v>0</v>
      </c>
      <c r="E45" s="374">
        <v>62000</v>
      </c>
      <c r="F45" s="374">
        <v>13331</v>
      </c>
      <c r="G45" s="360">
        <v>62000</v>
      </c>
      <c r="H45" s="360">
        <v>62000</v>
      </c>
      <c r="I45" s="360">
        <v>62000</v>
      </c>
    </row>
    <row r="46" spans="1:9">
      <c r="A46" s="63" t="s">
        <v>61</v>
      </c>
      <c r="B46" s="7" t="s">
        <v>62</v>
      </c>
      <c r="C46" s="9" t="s">
        <v>222</v>
      </c>
      <c r="D46" s="9" t="s">
        <v>0</v>
      </c>
      <c r="E46" s="374">
        <v>5000</v>
      </c>
      <c r="F46" s="374"/>
      <c r="G46" s="360">
        <v>5000</v>
      </c>
      <c r="H46" s="360">
        <v>5000</v>
      </c>
      <c r="I46" s="360">
        <v>5000</v>
      </c>
    </row>
    <row r="47" spans="1:9">
      <c r="A47" s="63" t="s">
        <v>63</v>
      </c>
      <c r="B47" s="7" t="s">
        <v>64</v>
      </c>
      <c r="C47" s="9" t="s">
        <v>222</v>
      </c>
      <c r="D47" s="9" t="s">
        <v>0</v>
      </c>
      <c r="E47" s="374">
        <v>15000</v>
      </c>
      <c r="F47" s="374">
        <v>1778</v>
      </c>
      <c r="G47" s="374">
        <v>95000</v>
      </c>
      <c r="H47" s="374">
        <v>95000</v>
      </c>
      <c r="I47" s="374">
        <v>95000</v>
      </c>
    </row>
    <row r="48" spans="1:9">
      <c r="A48" s="63" t="s">
        <v>65</v>
      </c>
      <c r="B48" s="7" t="s">
        <v>66</v>
      </c>
      <c r="C48" s="9" t="s">
        <v>222</v>
      </c>
      <c r="D48" s="9" t="s">
        <v>0</v>
      </c>
      <c r="E48" s="374">
        <v>1140000</v>
      </c>
      <c r="F48" s="374">
        <v>913530</v>
      </c>
      <c r="G48" s="360">
        <v>1350000</v>
      </c>
      <c r="H48" s="360">
        <v>1350000</v>
      </c>
      <c r="I48" s="360">
        <v>1350000</v>
      </c>
    </row>
    <row r="49" spans="1:9">
      <c r="A49" s="63">
        <v>3295</v>
      </c>
      <c r="B49" s="7" t="s">
        <v>68</v>
      </c>
      <c r="C49" s="9" t="s">
        <v>222</v>
      </c>
      <c r="D49" s="9" t="s">
        <v>0</v>
      </c>
      <c r="E49" s="374">
        <v>13000</v>
      </c>
      <c r="F49" s="374">
        <v>9417</v>
      </c>
      <c r="G49" s="360">
        <v>13000</v>
      </c>
      <c r="H49" s="360">
        <v>13000</v>
      </c>
      <c r="I49" s="360">
        <v>13000</v>
      </c>
    </row>
    <row r="50" spans="1:9">
      <c r="A50" s="63">
        <v>3296</v>
      </c>
      <c r="B50" s="7" t="s">
        <v>106</v>
      </c>
      <c r="C50" s="9" t="s">
        <v>222</v>
      </c>
      <c r="D50" s="9" t="s">
        <v>0</v>
      </c>
      <c r="E50" s="374">
        <v>1000</v>
      </c>
      <c r="F50" s="374">
        <v>0</v>
      </c>
      <c r="G50" s="360">
        <v>1000</v>
      </c>
      <c r="H50" s="360">
        <v>1000</v>
      </c>
      <c r="I50" s="360">
        <v>1000</v>
      </c>
    </row>
    <row r="51" spans="1:9">
      <c r="A51" s="63" t="s">
        <v>69</v>
      </c>
      <c r="B51" s="7" t="s">
        <v>58</v>
      </c>
      <c r="C51" s="9" t="s">
        <v>222</v>
      </c>
      <c r="D51" s="9" t="s">
        <v>0</v>
      </c>
      <c r="E51" s="374">
        <v>500</v>
      </c>
      <c r="F51" s="374">
        <v>0</v>
      </c>
      <c r="G51" s="360">
        <v>900</v>
      </c>
      <c r="H51" s="360">
        <v>500</v>
      </c>
      <c r="I51" s="360">
        <v>500</v>
      </c>
    </row>
    <row r="52" spans="1:9">
      <c r="A52" s="62" t="s">
        <v>70</v>
      </c>
      <c r="B52" s="6" t="s">
        <v>71</v>
      </c>
      <c r="C52" s="5" t="s">
        <v>222</v>
      </c>
      <c r="D52" s="5" t="s">
        <v>0</v>
      </c>
      <c r="E52" s="141">
        <f>E53+E54+E55</f>
        <v>3100</v>
      </c>
      <c r="F52" s="141">
        <f>F53+F54+F55</f>
        <v>2340</v>
      </c>
      <c r="G52" s="359">
        <f>G53+G54+G55</f>
        <v>3600</v>
      </c>
      <c r="H52" s="359">
        <f>H53+H54+H55</f>
        <v>3600</v>
      </c>
      <c r="I52" s="359">
        <f>I53+I54+I55</f>
        <v>3600</v>
      </c>
    </row>
    <row r="53" spans="1:9">
      <c r="A53" s="63" t="s">
        <v>72</v>
      </c>
      <c r="B53" s="7" t="s">
        <v>73</v>
      </c>
      <c r="C53" s="9" t="s">
        <v>222</v>
      </c>
      <c r="D53" s="9" t="s">
        <v>0</v>
      </c>
      <c r="E53" s="374">
        <v>1000</v>
      </c>
      <c r="F53" s="374">
        <v>300</v>
      </c>
      <c r="G53" s="360">
        <v>1000</v>
      </c>
      <c r="H53" s="360">
        <v>1000</v>
      </c>
      <c r="I53" s="360">
        <v>1000</v>
      </c>
    </row>
    <row r="54" spans="1:9">
      <c r="A54" s="63" t="s">
        <v>74</v>
      </c>
      <c r="B54" s="7" t="s">
        <v>75</v>
      </c>
      <c r="C54" s="9" t="s">
        <v>222</v>
      </c>
      <c r="D54" s="9" t="s">
        <v>0</v>
      </c>
      <c r="E54" s="374">
        <v>100</v>
      </c>
      <c r="F54" s="374"/>
      <c r="G54" s="360">
        <v>100</v>
      </c>
      <c r="H54" s="360">
        <v>100</v>
      </c>
      <c r="I54" s="360">
        <v>100</v>
      </c>
    </row>
    <row r="55" spans="1:9">
      <c r="A55" s="63" t="s">
        <v>76</v>
      </c>
      <c r="B55" s="7" t="s">
        <v>77</v>
      </c>
      <c r="C55" s="9" t="s">
        <v>222</v>
      </c>
      <c r="D55" s="9" t="s">
        <v>0</v>
      </c>
      <c r="E55" s="374">
        <v>2000</v>
      </c>
      <c r="F55" s="374">
        <v>2040</v>
      </c>
      <c r="G55" s="360">
        <v>2500</v>
      </c>
      <c r="H55" s="360">
        <v>2500</v>
      </c>
      <c r="I55" s="360">
        <v>2500</v>
      </c>
    </row>
    <row r="56" spans="1:9">
      <c r="A56" s="62" t="s">
        <v>88</v>
      </c>
      <c r="B56" s="6" t="s">
        <v>89</v>
      </c>
      <c r="C56" s="5" t="s">
        <v>222</v>
      </c>
      <c r="D56" s="5" t="s">
        <v>0</v>
      </c>
      <c r="E56" s="141">
        <f>E57+E58</f>
        <v>104000</v>
      </c>
      <c r="F56" s="141">
        <f>F57+F58</f>
        <v>102937</v>
      </c>
      <c r="G56" s="359">
        <f>G57+G58</f>
        <v>60000</v>
      </c>
      <c r="H56" s="359">
        <f>H57+H58</f>
        <v>15000</v>
      </c>
      <c r="I56" s="359">
        <f>I57+I58</f>
        <v>15000</v>
      </c>
    </row>
    <row r="57" spans="1:9">
      <c r="A57" s="63" t="s">
        <v>90</v>
      </c>
      <c r="B57" s="7" t="s">
        <v>91</v>
      </c>
      <c r="C57" s="9" t="s">
        <v>222</v>
      </c>
      <c r="D57" s="9" t="s">
        <v>0</v>
      </c>
      <c r="E57" s="374">
        <v>104000</v>
      </c>
      <c r="F57" s="374">
        <v>102937</v>
      </c>
      <c r="G57" s="360">
        <v>50000</v>
      </c>
      <c r="H57" s="360">
        <v>10000</v>
      </c>
      <c r="I57" s="360">
        <v>10000</v>
      </c>
    </row>
    <row r="58" spans="1:9" s="38" customFormat="1">
      <c r="A58" s="63">
        <v>4223</v>
      </c>
      <c r="B58" s="7" t="s">
        <v>95</v>
      </c>
      <c r="C58" s="9" t="s">
        <v>222</v>
      </c>
      <c r="D58" s="9" t="s">
        <v>0</v>
      </c>
      <c r="E58" s="374">
        <v>0</v>
      </c>
      <c r="F58" s="374"/>
      <c r="G58" s="360">
        <v>10000</v>
      </c>
      <c r="H58" s="360">
        <v>5000</v>
      </c>
      <c r="I58" s="360">
        <v>5000</v>
      </c>
    </row>
    <row r="59" spans="1:9">
      <c r="A59" s="61" t="s">
        <v>137</v>
      </c>
      <c r="B59" s="11" t="s">
        <v>138</v>
      </c>
      <c r="C59" s="13"/>
      <c r="D59" s="13"/>
      <c r="E59" s="140">
        <f>E60+E63</f>
        <v>252000</v>
      </c>
      <c r="F59" s="140">
        <f>F60+F63</f>
        <v>54846</v>
      </c>
      <c r="G59" s="358">
        <f>G60+G63</f>
        <v>65000</v>
      </c>
      <c r="H59" s="358">
        <f>H60+H63</f>
        <v>0</v>
      </c>
      <c r="I59" s="358">
        <f>I60+I63</f>
        <v>0</v>
      </c>
    </row>
    <row r="60" spans="1:9">
      <c r="A60" s="62" t="s">
        <v>34</v>
      </c>
      <c r="B60" s="6" t="s">
        <v>35</v>
      </c>
      <c r="C60" s="5" t="s">
        <v>222</v>
      </c>
      <c r="D60" s="19">
        <v>12</v>
      </c>
      <c r="E60" s="141">
        <f>E61+E62</f>
        <v>60000</v>
      </c>
      <c r="F60" s="141">
        <f>F61+F62</f>
        <v>0</v>
      </c>
      <c r="G60" s="359">
        <f>G61+G62</f>
        <v>60000</v>
      </c>
      <c r="H60" s="359">
        <f>H61+H62</f>
        <v>0</v>
      </c>
      <c r="I60" s="359">
        <f>I61+I62</f>
        <v>0</v>
      </c>
    </row>
    <row r="61" spans="1:9">
      <c r="A61" s="63" t="s">
        <v>48</v>
      </c>
      <c r="B61" s="7" t="s">
        <v>49</v>
      </c>
      <c r="C61" s="10" t="s">
        <v>222</v>
      </c>
      <c r="D61" s="10">
        <v>12</v>
      </c>
      <c r="E61" s="142">
        <v>0</v>
      </c>
      <c r="F61" s="142"/>
      <c r="G61" s="360">
        <v>0</v>
      </c>
      <c r="H61" s="360">
        <v>0</v>
      </c>
      <c r="I61" s="360">
        <v>0</v>
      </c>
    </row>
    <row r="62" spans="1:9">
      <c r="A62" s="63" t="s">
        <v>50</v>
      </c>
      <c r="B62" s="7" t="s">
        <v>51</v>
      </c>
      <c r="C62" s="10" t="s">
        <v>222</v>
      </c>
      <c r="D62" s="10" t="s">
        <v>82</v>
      </c>
      <c r="E62" s="142">
        <v>60000</v>
      </c>
      <c r="F62" s="142"/>
      <c r="G62" s="360">
        <v>60000</v>
      </c>
      <c r="H62" s="360">
        <v>0</v>
      </c>
      <c r="I62" s="360">
        <v>0</v>
      </c>
    </row>
    <row r="63" spans="1:9">
      <c r="A63" s="99" t="s">
        <v>34</v>
      </c>
      <c r="B63" s="100" t="s">
        <v>35</v>
      </c>
      <c r="C63" s="101" t="s">
        <v>222</v>
      </c>
      <c r="D63" s="101" t="s">
        <v>227</v>
      </c>
      <c r="E63" s="376">
        <f>E64+E65</f>
        <v>192000</v>
      </c>
      <c r="F63" s="376">
        <f>F64+F65</f>
        <v>54846</v>
      </c>
      <c r="G63" s="375">
        <f>G64+G65</f>
        <v>5000</v>
      </c>
      <c r="H63" s="375">
        <f>H64+H65</f>
        <v>0</v>
      </c>
      <c r="I63" s="375">
        <f>I64+I65</f>
        <v>0</v>
      </c>
    </row>
    <row r="64" spans="1:9">
      <c r="A64" s="95" t="s">
        <v>48</v>
      </c>
      <c r="B64" s="96" t="s">
        <v>49</v>
      </c>
      <c r="C64" s="97" t="s">
        <v>222</v>
      </c>
      <c r="D64" s="97" t="s">
        <v>227</v>
      </c>
      <c r="E64" s="143">
        <v>130000</v>
      </c>
      <c r="F64" s="143">
        <v>2892</v>
      </c>
      <c r="G64" s="363">
        <v>0</v>
      </c>
      <c r="H64" s="363">
        <v>0</v>
      </c>
      <c r="I64" s="363">
        <v>0</v>
      </c>
    </row>
    <row r="65" spans="1:9">
      <c r="A65" s="95" t="s">
        <v>50</v>
      </c>
      <c r="B65" s="96" t="s">
        <v>51</v>
      </c>
      <c r="C65" s="97" t="s">
        <v>222</v>
      </c>
      <c r="D65" s="97" t="s">
        <v>227</v>
      </c>
      <c r="E65" s="143">
        <v>62000</v>
      </c>
      <c r="F65" s="143">
        <v>51954</v>
      </c>
      <c r="G65" s="363">
        <v>5000</v>
      </c>
      <c r="H65" s="363">
        <v>0</v>
      </c>
      <c r="I65" s="363">
        <v>0</v>
      </c>
    </row>
    <row r="66" spans="1:9">
      <c r="A66" s="61" t="s">
        <v>139</v>
      </c>
      <c r="B66" s="11" t="s">
        <v>87</v>
      </c>
      <c r="C66" s="13"/>
      <c r="D66" s="25">
        <v>11</v>
      </c>
      <c r="E66" s="140">
        <f>E67+E70+E72+E74</f>
        <v>380000</v>
      </c>
      <c r="F66" s="140">
        <f>F67+F70+F72+F74</f>
        <v>15850</v>
      </c>
      <c r="G66" s="358">
        <f>G67+G70+G72+G74</f>
        <v>900000</v>
      </c>
      <c r="H66" s="358">
        <f>H67+H70+H72+H74</f>
        <v>760000</v>
      </c>
      <c r="I66" s="358">
        <f>I67+I70+I72+I74</f>
        <v>760000</v>
      </c>
    </row>
    <row r="67" spans="1:9">
      <c r="A67" s="62" t="s">
        <v>34</v>
      </c>
      <c r="B67" s="6" t="s">
        <v>35</v>
      </c>
      <c r="C67" s="5" t="s">
        <v>222</v>
      </c>
      <c r="D67" s="5" t="s">
        <v>0</v>
      </c>
      <c r="E67" s="141">
        <f>E68+E69</f>
        <v>0</v>
      </c>
      <c r="F67" s="141">
        <f t="shared" ref="F67:I67" si="7">F68+F69</f>
        <v>0</v>
      </c>
      <c r="G67" s="141">
        <f t="shared" si="7"/>
        <v>690000</v>
      </c>
      <c r="H67" s="141">
        <f t="shared" si="7"/>
        <v>490000</v>
      </c>
      <c r="I67" s="141">
        <f t="shared" si="7"/>
        <v>490000</v>
      </c>
    </row>
    <row r="68" spans="1:9" s="38" customFormat="1">
      <c r="A68" s="758">
        <v>3235</v>
      </c>
      <c r="B68" s="759" t="s">
        <v>45</v>
      </c>
      <c r="C68" s="10" t="s">
        <v>222</v>
      </c>
      <c r="D68" s="10" t="s">
        <v>0</v>
      </c>
      <c r="E68" s="438"/>
      <c r="F68" s="438"/>
      <c r="G68" s="760">
        <v>290000</v>
      </c>
      <c r="H68" s="760">
        <v>290000</v>
      </c>
      <c r="I68" s="760">
        <v>290000</v>
      </c>
    </row>
    <row r="69" spans="1:9">
      <c r="A69" s="63" t="s">
        <v>50</v>
      </c>
      <c r="B69" s="7" t="s">
        <v>51</v>
      </c>
      <c r="C69" s="10" t="s">
        <v>222</v>
      </c>
      <c r="D69" s="10" t="s">
        <v>0</v>
      </c>
      <c r="E69" s="142">
        <v>0</v>
      </c>
      <c r="F69" s="142"/>
      <c r="G69" s="360">
        <v>400000</v>
      </c>
      <c r="H69" s="360">
        <v>200000</v>
      </c>
      <c r="I69" s="360">
        <v>200000</v>
      </c>
    </row>
    <row r="70" spans="1:9">
      <c r="A70" s="62" t="s">
        <v>83</v>
      </c>
      <c r="B70" s="6" t="s">
        <v>84</v>
      </c>
      <c r="C70" s="5" t="s">
        <v>222</v>
      </c>
      <c r="D70" s="377" t="str">
        <f t="shared" ref="D70" si="8">D71</f>
        <v>11</v>
      </c>
      <c r="E70" s="141">
        <f>E71</f>
        <v>240000</v>
      </c>
      <c r="F70" s="141">
        <f>F71</f>
        <v>0</v>
      </c>
      <c r="G70" s="359">
        <f>G71</f>
        <v>40000</v>
      </c>
      <c r="H70" s="359">
        <f>H71</f>
        <v>40000</v>
      </c>
      <c r="I70" s="359">
        <f>I71</f>
        <v>40000</v>
      </c>
    </row>
    <row r="71" spans="1:9">
      <c r="A71" s="63" t="s">
        <v>85</v>
      </c>
      <c r="B71" s="7" t="s">
        <v>86</v>
      </c>
      <c r="C71" s="9" t="s">
        <v>222</v>
      </c>
      <c r="D71" s="9" t="s">
        <v>0</v>
      </c>
      <c r="E71" s="374">
        <v>240000</v>
      </c>
      <c r="F71" s="374"/>
      <c r="G71" s="360">
        <v>40000</v>
      </c>
      <c r="H71" s="360">
        <v>40000</v>
      </c>
      <c r="I71" s="360">
        <v>40000</v>
      </c>
    </row>
    <row r="72" spans="1:9">
      <c r="A72" s="62" t="s">
        <v>88</v>
      </c>
      <c r="B72" s="6" t="s">
        <v>89</v>
      </c>
      <c r="C72" s="5" t="s">
        <v>222</v>
      </c>
      <c r="D72" s="377" t="str">
        <f t="shared" ref="D72" si="9">D73</f>
        <v>11</v>
      </c>
      <c r="E72" s="141">
        <f>E73</f>
        <v>10000</v>
      </c>
      <c r="F72" s="141">
        <f>F73</f>
        <v>0</v>
      </c>
      <c r="G72" s="359">
        <f>G73</f>
        <v>40000</v>
      </c>
      <c r="H72" s="359">
        <f>H73</f>
        <v>100000</v>
      </c>
      <c r="I72" s="359">
        <f>I73</f>
        <v>100000</v>
      </c>
    </row>
    <row r="73" spans="1:9">
      <c r="A73" s="63" t="s">
        <v>90</v>
      </c>
      <c r="B73" s="7" t="s">
        <v>91</v>
      </c>
      <c r="C73" s="9" t="s">
        <v>222</v>
      </c>
      <c r="D73" s="9" t="s">
        <v>0</v>
      </c>
      <c r="E73" s="374">
        <v>10000</v>
      </c>
      <c r="F73" s="374"/>
      <c r="G73" s="360">
        <v>40000</v>
      </c>
      <c r="H73" s="360">
        <v>100000</v>
      </c>
      <c r="I73" s="360">
        <v>100000</v>
      </c>
    </row>
    <row r="74" spans="1:9">
      <c r="A74" s="62" t="s">
        <v>140</v>
      </c>
      <c r="B74" s="6" t="s">
        <v>141</v>
      </c>
      <c r="C74" s="5" t="s">
        <v>222</v>
      </c>
      <c r="D74" s="377" t="str">
        <f t="shared" ref="D74" si="10">D75</f>
        <v>11</v>
      </c>
      <c r="E74" s="141">
        <f>E75</f>
        <v>130000</v>
      </c>
      <c r="F74" s="141">
        <f>F75</f>
        <v>15850</v>
      </c>
      <c r="G74" s="359">
        <f>G75</f>
        <v>130000</v>
      </c>
      <c r="H74" s="359">
        <f>H75</f>
        <v>130000</v>
      </c>
      <c r="I74" s="359">
        <f>I75</f>
        <v>130000</v>
      </c>
    </row>
    <row r="75" spans="1:9">
      <c r="A75" s="63" t="s">
        <v>142</v>
      </c>
      <c r="B75" s="7" t="s">
        <v>143</v>
      </c>
      <c r="C75" s="9" t="s">
        <v>222</v>
      </c>
      <c r="D75" s="9" t="s">
        <v>0</v>
      </c>
      <c r="E75" s="374">
        <v>130000</v>
      </c>
      <c r="F75" s="374">
        <v>15850</v>
      </c>
      <c r="G75" s="360">
        <v>130000</v>
      </c>
      <c r="H75" s="360">
        <v>130000</v>
      </c>
      <c r="I75" s="360">
        <v>130000</v>
      </c>
    </row>
    <row r="76" spans="1:9">
      <c r="A76" s="61" t="s">
        <v>484</v>
      </c>
      <c r="B76" s="11" t="s">
        <v>485</v>
      </c>
      <c r="C76" s="13"/>
      <c r="D76" s="13"/>
      <c r="E76" s="140">
        <f>E77+E79</f>
        <v>0</v>
      </c>
      <c r="F76" s="140">
        <f>F77+F79</f>
        <v>0</v>
      </c>
      <c r="G76" s="358">
        <f>G77+G79</f>
        <v>210000</v>
      </c>
      <c r="H76" s="358">
        <f>H77+H79</f>
        <v>100000</v>
      </c>
      <c r="I76" s="358">
        <f>I77+I79</f>
        <v>100000</v>
      </c>
    </row>
    <row r="77" spans="1:9">
      <c r="A77" s="62" t="s">
        <v>34</v>
      </c>
      <c r="B77" s="6" t="s">
        <v>35</v>
      </c>
      <c r="C77" s="5" t="s">
        <v>222</v>
      </c>
      <c r="D77" s="19">
        <v>12</v>
      </c>
      <c r="E77" s="141">
        <f>E78</f>
        <v>0</v>
      </c>
      <c r="F77" s="141">
        <f t="shared" ref="F77:I77" si="11">F78</f>
        <v>0</v>
      </c>
      <c r="G77" s="141">
        <f t="shared" si="11"/>
        <v>210000</v>
      </c>
      <c r="H77" s="141">
        <f t="shared" si="11"/>
        <v>100000</v>
      </c>
      <c r="I77" s="141">
        <f t="shared" si="11"/>
        <v>100000</v>
      </c>
    </row>
    <row r="78" spans="1:9">
      <c r="A78" s="63" t="s">
        <v>48</v>
      </c>
      <c r="B78" s="7" t="s">
        <v>49</v>
      </c>
      <c r="C78" s="10" t="s">
        <v>222</v>
      </c>
      <c r="D78" s="10">
        <v>12</v>
      </c>
      <c r="E78" s="142">
        <v>0</v>
      </c>
      <c r="F78" s="142">
        <v>0</v>
      </c>
      <c r="G78" s="360">
        <v>210000</v>
      </c>
      <c r="H78" s="360">
        <v>100000</v>
      </c>
      <c r="I78" s="360">
        <v>100000</v>
      </c>
    </row>
    <row r="79" spans="1:9">
      <c r="A79" s="99" t="s">
        <v>34</v>
      </c>
      <c r="B79" s="100" t="s">
        <v>35</v>
      </c>
      <c r="C79" s="101" t="s">
        <v>222</v>
      </c>
      <c r="D79" s="101" t="s">
        <v>227</v>
      </c>
      <c r="E79" s="376">
        <f>E80</f>
        <v>0</v>
      </c>
      <c r="F79" s="376">
        <f t="shared" ref="F79:I79" si="12">F80</f>
        <v>0</v>
      </c>
      <c r="G79" s="376">
        <f t="shared" si="12"/>
        <v>0</v>
      </c>
      <c r="H79" s="376">
        <f t="shared" si="12"/>
        <v>0</v>
      </c>
      <c r="I79" s="376">
        <f t="shared" si="12"/>
        <v>0</v>
      </c>
    </row>
    <row r="80" spans="1:9">
      <c r="A80" s="95" t="s">
        <v>48</v>
      </c>
      <c r="B80" s="96" t="s">
        <v>49</v>
      </c>
      <c r="C80" s="97" t="s">
        <v>222</v>
      </c>
      <c r="D80" s="97" t="s">
        <v>227</v>
      </c>
      <c r="E80" s="143">
        <v>0</v>
      </c>
      <c r="F80" s="143">
        <v>0</v>
      </c>
      <c r="G80" s="363">
        <v>0</v>
      </c>
      <c r="H80" s="363">
        <v>0</v>
      </c>
      <c r="I80" s="363">
        <v>0</v>
      </c>
    </row>
  </sheetData>
  <mergeCells count="2">
    <mergeCell ref="A3:C12"/>
    <mergeCell ref="A13:I13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97" orientation="landscape" r:id="rId1"/>
  <headerFooter>
    <oddFooter>&amp;CH Z N&amp;R&amp;P</oddFooter>
  </headerFooter>
  <rowBreaks count="2" manualBreakCount="2">
    <brk id="35" max="8" man="1"/>
    <brk id="6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Normal="100" zoomScaleSheetLayoutView="100" workbookViewId="0">
      <pane ySplit="12" topLeftCell="A42" activePane="bottomLeft" state="frozen"/>
      <selection pane="bottomLeft" activeCell="G66" sqref="G66"/>
    </sheetView>
  </sheetViews>
  <sheetFormatPr defaultRowHeight="15"/>
  <cols>
    <col min="1" max="1" width="10.7109375" style="60" customWidth="1"/>
    <col min="2" max="2" width="45.7109375" customWidth="1"/>
    <col min="3" max="4" width="5.7109375" customWidth="1"/>
    <col min="5" max="5" width="15.7109375" style="38" customWidth="1"/>
    <col min="6" max="7" width="14.7109375" style="38" customWidth="1"/>
    <col min="8" max="8" width="14.7109375" customWidth="1"/>
    <col min="9" max="9" width="14.7109375" style="38" customWidth="1"/>
    <col min="11" max="11" width="11.7109375" bestFit="1" customWidth="1"/>
  </cols>
  <sheetData>
    <row r="1" spans="1:11" ht="25.5" customHeight="1">
      <c r="A1" s="73"/>
      <c r="B1" s="74"/>
      <c r="C1" s="75" t="s">
        <v>215</v>
      </c>
      <c r="D1" s="75" t="s">
        <v>176</v>
      </c>
      <c r="E1" s="524" t="s">
        <v>440</v>
      </c>
      <c r="F1" s="521" t="s">
        <v>441</v>
      </c>
      <c r="G1" s="70" t="s">
        <v>373</v>
      </c>
      <c r="H1" s="288" t="s">
        <v>374</v>
      </c>
      <c r="I1" s="288" t="s">
        <v>439</v>
      </c>
    </row>
    <row r="2" spans="1:11" ht="25.5" customHeight="1">
      <c r="A2" s="76" t="s">
        <v>144</v>
      </c>
      <c r="B2" s="80" t="s">
        <v>145</v>
      </c>
      <c r="C2" s="78"/>
      <c r="D2" s="79"/>
      <c r="E2" s="522">
        <f t="shared" ref="E2:F2" si="0">E13+E56+E67+E61</f>
        <v>8025234</v>
      </c>
      <c r="F2" s="522">
        <f t="shared" si="0"/>
        <v>4539722.8099999996</v>
      </c>
      <c r="G2" s="79">
        <f>G13+G56+G67+G61</f>
        <v>8316000</v>
      </c>
      <c r="H2" s="79">
        <f t="shared" ref="H2" si="1">H13+H56+H67+H61</f>
        <v>8310000</v>
      </c>
      <c r="I2" s="79">
        <f t="shared" ref="I2" si="2">I13+I56+I67+I61</f>
        <v>8310000</v>
      </c>
    </row>
    <row r="3" spans="1:11" ht="15" customHeight="1">
      <c r="A3" s="884"/>
      <c r="B3" s="884"/>
      <c r="C3" s="885"/>
      <c r="D3" s="84">
        <v>11</v>
      </c>
      <c r="E3" s="535">
        <f>E13+E56</f>
        <v>8025234</v>
      </c>
      <c r="F3" s="535">
        <f>F13+F56</f>
        <v>4428572.25</v>
      </c>
      <c r="G3" s="138">
        <f>G13+G56</f>
        <v>8250000</v>
      </c>
      <c r="H3" s="21">
        <f>H13+H56</f>
        <v>8250000</v>
      </c>
      <c r="I3" s="21">
        <f>I13+I56</f>
        <v>8250000</v>
      </c>
      <c r="J3" s="38"/>
      <c r="K3" s="22"/>
    </row>
    <row r="4" spans="1:11">
      <c r="A4" s="887"/>
      <c r="B4" s="887"/>
      <c r="C4" s="888"/>
      <c r="D4" s="20">
        <v>12</v>
      </c>
      <c r="E4" s="535">
        <v>0</v>
      </c>
      <c r="F4" s="535">
        <v>0</v>
      </c>
      <c r="G4" s="138">
        <v>0</v>
      </c>
      <c r="H4" s="21">
        <v>0</v>
      </c>
      <c r="I4" s="21">
        <v>0</v>
      </c>
      <c r="J4" s="38"/>
      <c r="K4" s="38"/>
    </row>
    <row r="5" spans="1:11">
      <c r="A5" s="887"/>
      <c r="B5" s="887"/>
      <c r="C5" s="888"/>
      <c r="D5" s="28" t="s">
        <v>254</v>
      </c>
      <c r="E5" s="536">
        <f>E3+E4</f>
        <v>8025234</v>
      </c>
      <c r="F5" s="536">
        <f>F3+F4</f>
        <v>4428572.25</v>
      </c>
      <c r="G5" s="139">
        <f>G3+G4</f>
        <v>8250000</v>
      </c>
      <c r="H5" s="27">
        <f>H3+H4</f>
        <v>8250000</v>
      </c>
      <c r="I5" s="27">
        <f>I3+I4</f>
        <v>8250000</v>
      </c>
      <c r="J5" s="38"/>
      <c r="K5" s="38"/>
    </row>
    <row r="6" spans="1:11">
      <c r="A6" s="887"/>
      <c r="B6" s="887"/>
      <c r="C6" s="888"/>
      <c r="D6" s="20" t="s">
        <v>211</v>
      </c>
      <c r="E6" s="535">
        <v>0</v>
      </c>
      <c r="F6" s="535">
        <f>F62+F63+F64+F65+F66</f>
        <v>107059.01</v>
      </c>
      <c r="G6" s="535">
        <f t="shared" ref="G6:I6" si="3">G62+G63+G64+G65+G66</f>
        <v>60000</v>
      </c>
      <c r="H6" s="535">
        <f t="shared" si="3"/>
        <v>60000</v>
      </c>
      <c r="I6" s="535">
        <f t="shared" si="3"/>
        <v>60000</v>
      </c>
      <c r="J6" s="38"/>
      <c r="K6" s="38"/>
    </row>
    <row r="7" spans="1:11">
      <c r="A7" s="887"/>
      <c r="B7" s="887"/>
      <c r="C7" s="888"/>
      <c r="D7" s="20" t="s">
        <v>227</v>
      </c>
      <c r="E7" s="535">
        <v>0</v>
      </c>
      <c r="F7" s="535">
        <v>0</v>
      </c>
      <c r="G7" s="138">
        <v>0</v>
      </c>
      <c r="H7" s="21">
        <v>0</v>
      </c>
      <c r="I7" s="21">
        <v>0</v>
      </c>
      <c r="J7" s="38"/>
      <c r="K7" s="38"/>
    </row>
    <row r="8" spans="1:11">
      <c r="A8" s="887"/>
      <c r="B8" s="887"/>
      <c r="C8" s="888"/>
      <c r="D8" s="20" t="s">
        <v>252</v>
      </c>
      <c r="E8" s="535">
        <f>E67</f>
        <v>0</v>
      </c>
      <c r="F8" s="535">
        <f>F67</f>
        <v>4091.55</v>
      </c>
      <c r="G8" s="138">
        <f>G67</f>
        <v>6000</v>
      </c>
      <c r="H8" s="21">
        <f>H67</f>
        <v>0</v>
      </c>
      <c r="I8" s="21">
        <f>I67</f>
        <v>0</v>
      </c>
      <c r="J8" s="38"/>
      <c r="K8" s="38"/>
    </row>
    <row r="9" spans="1:11">
      <c r="A9" s="887"/>
      <c r="B9" s="887"/>
      <c r="C9" s="888"/>
      <c r="D9" s="20" t="s">
        <v>253</v>
      </c>
      <c r="E9" s="535">
        <v>0</v>
      </c>
      <c r="F9" s="535">
        <v>0</v>
      </c>
      <c r="G9" s="138">
        <v>0</v>
      </c>
      <c r="H9" s="21">
        <v>0</v>
      </c>
      <c r="I9" s="21">
        <v>0</v>
      </c>
      <c r="J9" s="38"/>
      <c r="K9" s="38"/>
    </row>
    <row r="10" spans="1:11">
      <c r="A10" s="887"/>
      <c r="B10" s="887"/>
      <c r="C10" s="888"/>
      <c r="D10" s="20" t="s">
        <v>226</v>
      </c>
      <c r="E10" s="535">
        <v>0</v>
      </c>
      <c r="F10" s="535">
        <v>0</v>
      </c>
      <c r="G10" s="138">
        <v>0</v>
      </c>
      <c r="H10" s="21">
        <v>0</v>
      </c>
      <c r="I10" s="21">
        <v>0</v>
      </c>
      <c r="J10" s="38"/>
      <c r="K10" s="38"/>
    </row>
    <row r="11" spans="1:11">
      <c r="A11" s="895"/>
      <c r="B11" s="895"/>
      <c r="C11" s="896"/>
      <c r="D11" s="20" t="s">
        <v>278</v>
      </c>
      <c r="E11" s="535">
        <v>0</v>
      </c>
      <c r="F11" s="535">
        <v>0</v>
      </c>
      <c r="G11" s="138">
        <v>0</v>
      </c>
      <c r="H11" s="21">
        <v>0</v>
      </c>
      <c r="I11" s="21">
        <v>0</v>
      </c>
      <c r="J11" s="38"/>
      <c r="K11" s="38"/>
    </row>
    <row r="12" spans="1:11" ht="25.5" customHeight="1">
      <c r="A12" s="897" t="s">
        <v>223</v>
      </c>
      <c r="B12" s="898"/>
      <c r="C12" s="898"/>
      <c r="D12" s="898"/>
      <c r="E12" s="898"/>
      <c r="F12" s="898"/>
      <c r="G12" s="898"/>
      <c r="H12" s="898"/>
      <c r="I12" s="898"/>
    </row>
    <row r="13" spans="1:11">
      <c r="A13" s="61" t="s">
        <v>146</v>
      </c>
      <c r="B13" s="11" t="s">
        <v>147</v>
      </c>
      <c r="C13" s="13"/>
      <c r="D13" s="13" t="s">
        <v>0</v>
      </c>
      <c r="E13" s="528">
        <f>E14+E17+E19+E22+E26+E32+E41+E43+E50+E53</f>
        <v>7975234</v>
      </c>
      <c r="F13" s="528">
        <f>F14+F17+F19+F22+F26+F32+F41+F43+F50+F53</f>
        <v>4425173.8600000003</v>
      </c>
      <c r="G13" s="140">
        <f>G14+G17+G19+G22+G26+G32+G41+G43+G50+G53</f>
        <v>8110000</v>
      </c>
      <c r="H13" s="12">
        <f>H14+H17+H19+H22+H26+H32+H41+H43+H50+H53</f>
        <v>8110000</v>
      </c>
      <c r="I13" s="12">
        <f>I14+I17+I19+I22+I26+I32+I41+I43+I50+I53</f>
        <v>8110000</v>
      </c>
    </row>
    <row r="14" spans="1:11">
      <c r="A14" s="62" t="s">
        <v>1</v>
      </c>
      <c r="B14" s="6" t="s">
        <v>2</v>
      </c>
      <c r="C14" s="5" t="s">
        <v>222</v>
      </c>
      <c r="D14" s="5" t="s">
        <v>0</v>
      </c>
      <c r="E14" s="529">
        <f>E15+E16</f>
        <v>3022534</v>
      </c>
      <c r="F14" s="529">
        <f>F15+F16</f>
        <v>1701145.94</v>
      </c>
      <c r="G14" s="141">
        <f>G15+G16</f>
        <v>3478000</v>
      </c>
      <c r="H14" s="1">
        <f>H15+H16</f>
        <v>3478000</v>
      </c>
      <c r="I14" s="1">
        <f>I15+I16</f>
        <v>3478000</v>
      </c>
    </row>
    <row r="15" spans="1:11">
      <c r="A15" s="67" t="s">
        <v>3</v>
      </c>
      <c r="B15" s="2" t="s">
        <v>4</v>
      </c>
      <c r="C15" s="4" t="s">
        <v>222</v>
      </c>
      <c r="D15" s="4" t="s">
        <v>0</v>
      </c>
      <c r="E15" s="537">
        <v>3021534</v>
      </c>
      <c r="F15" s="537">
        <v>1701145.94</v>
      </c>
      <c r="G15" s="146">
        <v>3477000</v>
      </c>
      <c r="H15" s="3">
        <v>3477000</v>
      </c>
      <c r="I15" s="3">
        <v>3477000</v>
      </c>
    </row>
    <row r="16" spans="1:11">
      <c r="A16" s="67" t="s">
        <v>5</v>
      </c>
      <c r="B16" s="2" t="s">
        <v>6</v>
      </c>
      <c r="C16" s="4" t="s">
        <v>222</v>
      </c>
      <c r="D16" s="4" t="s">
        <v>0</v>
      </c>
      <c r="E16" s="537">
        <v>1000</v>
      </c>
      <c r="F16" s="537">
        <v>0</v>
      </c>
      <c r="G16" s="146">
        <v>1000</v>
      </c>
      <c r="H16" s="3">
        <v>1000</v>
      </c>
      <c r="I16" s="3">
        <v>1000</v>
      </c>
    </row>
    <row r="17" spans="1:9">
      <c r="A17" s="62" t="s">
        <v>7</v>
      </c>
      <c r="B17" s="6" t="s">
        <v>8</v>
      </c>
      <c r="C17" s="5" t="s">
        <v>222</v>
      </c>
      <c r="D17" s="5" t="s">
        <v>0</v>
      </c>
      <c r="E17" s="529">
        <f>E18</f>
        <v>100000</v>
      </c>
      <c r="F17" s="529">
        <f>F18</f>
        <v>48918.05</v>
      </c>
      <c r="G17" s="141">
        <f>G18</f>
        <v>106000</v>
      </c>
      <c r="H17" s="1">
        <f>H18</f>
        <v>106000</v>
      </c>
      <c r="I17" s="1">
        <f>I18</f>
        <v>106000</v>
      </c>
    </row>
    <row r="18" spans="1:9">
      <c r="A18" s="67" t="s">
        <v>9</v>
      </c>
      <c r="B18" s="2" t="s">
        <v>8</v>
      </c>
      <c r="C18" s="4" t="s">
        <v>222</v>
      </c>
      <c r="D18" s="4" t="s">
        <v>0</v>
      </c>
      <c r="E18" s="537">
        <v>100000</v>
      </c>
      <c r="F18" s="537">
        <v>48918.05</v>
      </c>
      <c r="G18" s="146">
        <v>106000</v>
      </c>
      <c r="H18" s="3">
        <v>106000</v>
      </c>
      <c r="I18" s="3">
        <v>106000</v>
      </c>
    </row>
    <row r="19" spans="1:9">
      <c r="A19" s="62" t="s">
        <v>10</v>
      </c>
      <c r="B19" s="6" t="s">
        <v>11</v>
      </c>
      <c r="C19" s="5" t="s">
        <v>222</v>
      </c>
      <c r="D19" s="5" t="s">
        <v>0</v>
      </c>
      <c r="E19" s="529">
        <f>E20+E21</f>
        <v>519900</v>
      </c>
      <c r="F19" s="529">
        <f>F20+F21</f>
        <v>292597.12</v>
      </c>
      <c r="G19" s="141">
        <f>G20+G21</f>
        <v>598250</v>
      </c>
      <c r="H19" s="1">
        <f>H20+H21</f>
        <v>598250</v>
      </c>
      <c r="I19" s="1">
        <f>I20+I21</f>
        <v>598250</v>
      </c>
    </row>
    <row r="20" spans="1:9">
      <c r="A20" s="67" t="s">
        <v>12</v>
      </c>
      <c r="B20" s="2" t="s">
        <v>13</v>
      </c>
      <c r="C20" s="4" t="s">
        <v>222</v>
      </c>
      <c r="D20" s="4" t="s">
        <v>0</v>
      </c>
      <c r="E20" s="537">
        <v>468500</v>
      </c>
      <c r="F20" s="537">
        <v>263677.69</v>
      </c>
      <c r="G20" s="146">
        <v>539100</v>
      </c>
      <c r="H20" s="3">
        <v>539100</v>
      </c>
      <c r="I20" s="3">
        <v>539100</v>
      </c>
    </row>
    <row r="21" spans="1:9">
      <c r="A21" s="67" t="s">
        <v>14</v>
      </c>
      <c r="B21" s="2" t="s">
        <v>15</v>
      </c>
      <c r="C21" s="4" t="s">
        <v>222</v>
      </c>
      <c r="D21" s="4" t="s">
        <v>0</v>
      </c>
      <c r="E21" s="537">
        <v>51400</v>
      </c>
      <c r="F21" s="537">
        <v>28919.43</v>
      </c>
      <c r="G21" s="146">
        <v>59150</v>
      </c>
      <c r="H21" s="146">
        <v>59150</v>
      </c>
      <c r="I21" s="146">
        <v>59150</v>
      </c>
    </row>
    <row r="22" spans="1:9">
      <c r="A22" s="62" t="s">
        <v>16</v>
      </c>
      <c r="B22" s="6" t="s">
        <v>17</v>
      </c>
      <c r="C22" s="5" t="s">
        <v>222</v>
      </c>
      <c r="D22" s="5" t="s">
        <v>0</v>
      </c>
      <c r="E22" s="529">
        <f>E23+E24+E25</f>
        <v>345000</v>
      </c>
      <c r="F22" s="529">
        <f>F23+F24+F25</f>
        <v>152685.38</v>
      </c>
      <c r="G22" s="141">
        <f>G23+G24+G25</f>
        <v>365000</v>
      </c>
      <c r="H22" s="1">
        <f>H23+H24+H25</f>
        <v>365000</v>
      </c>
      <c r="I22" s="1">
        <f>I23+I24+I25</f>
        <v>365000</v>
      </c>
    </row>
    <row r="23" spans="1:9">
      <c r="A23" s="67" t="s">
        <v>18</v>
      </c>
      <c r="B23" s="2" t="s">
        <v>19</v>
      </c>
      <c r="C23" s="4" t="s">
        <v>222</v>
      </c>
      <c r="D23" s="4" t="s">
        <v>0</v>
      </c>
      <c r="E23" s="537">
        <v>200000</v>
      </c>
      <c r="F23" s="537">
        <v>60520.93</v>
      </c>
      <c r="G23" s="146">
        <v>200000</v>
      </c>
      <c r="H23" s="3">
        <v>200000</v>
      </c>
      <c r="I23" s="3">
        <v>200000</v>
      </c>
    </row>
    <row r="24" spans="1:9">
      <c r="A24" s="67" t="s">
        <v>20</v>
      </c>
      <c r="B24" s="2" t="s">
        <v>21</v>
      </c>
      <c r="C24" s="4" t="s">
        <v>222</v>
      </c>
      <c r="D24" s="4" t="s">
        <v>0</v>
      </c>
      <c r="E24" s="537">
        <v>95000</v>
      </c>
      <c r="F24" s="537">
        <v>51461.56</v>
      </c>
      <c r="G24" s="146">
        <v>105000</v>
      </c>
      <c r="H24" s="3">
        <v>105000</v>
      </c>
      <c r="I24" s="3">
        <v>105000</v>
      </c>
    </row>
    <row r="25" spans="1:9">
      <c r="A25" s="67" t="s">
        <v>22</v>
      </c>
      <c r="B25" s="2" t="s">
        <v>23</v>
      </c>
      <c r="C25" s="4" t="s">
        <v>222</v>
      </c>
      <c r="D25" s="4" t="s">
        <v>0</v>
      </c>
      <c r="E25" s="537">
        <v>50000</v>
      </c>
      <c r="F25" s="537">
        <v>40702.89</v>
      </c>
      <c r="G25" s="146">
        <v>60000</v>
      </c>
      <c r="H25" s="3">
        <v>60000</v>
      </c>
      <c r="I25" s="3">
        <v>60000</v>
      </c>
    </row>
    <row r="26" spans="1:9">
      <c r="A26" s="62" t="s">
        <v>24</v>
      </c>
      <c r="B26" s="6" t="s">
        <v>25</v>
      </c>
      <c r="C26" s="5" t="s">
        <v>222</v>
      </c>
      <c r="D26" s="5" t="s">
        <v>0</v>
      </c>
      <c r="E26" s="529">
        <f>E27+E28+E29+E30+E31</f>
        <v>114000</v>
      </c>
      <c r="F26" s="529">
        <f>F27+F28+F29+F30+F31</f>
        <v>46825.35</v>
      </c>
      <c r="G26" s="141">
        <f>G27+G28+G29+G30+G31</f>
        <v>104000</v>
      </c>
      <c r="H26" s="1">
        <f>H27+H28+H29+H30+H31</f>
        <v>104000</v>
      </c>
      <c r="I26" s="1">
        <f>I27+I28+I29+I30+I31</f>
        <v>104000</v>
      </c>
    </row>
    <row r="27" spans="1:9">
      <c r="A27" s="67" t="s">
        <v>26</v>
      </c>
      <c r="B27" s="2" t="s">
        <v>27</v>
      </c>
      <c r="C27" s="4" t="s">
        <v>222</v>
      </c>
      <c r="D27" s="4" t="s">
        <v>0</v>
      </c>
      <c r="E27" s="537">
        <v>50000</v>
      </c>
      <c r="F27" s="537">
        <v>25780.67</v>
      </c>
      <c r="G27" s="146">
        <v>50000</v>
      </c>
      <c r="H27" s="146">
        <v>50000</v>
      </c>
      <c r="I27" s="146">
        <v>50000</v>
      </c>
    </row>
    <row r="28" spans="1:9">
      <c r="A28" s="67" t="s">
        <v>121</v>
      </c>
      <c r="B28" s="2" t="s">
        <v>122</v>
      </c>
      <c r="C28" s="4" t="s">
        <v>222</v>
      </c>
      <c r="D28" s="4" t="s">
        <v>0</v>
      </c>
      <c r="E28" s="537">
        <v>3000</v>
      </c>
      <c r="F28" s="537">
        <v>2301.2600000000002</v>
      </c>
      <c r="G28" s="146">
        <v>3000</v>
      </c>
      <c r="H28" s="146">
        <v>3000</v>
      </c>
      <c r="I28" s="146">
        <v>3000</v>
      </c>
    </row>
    <row r="29" spans="1:9">
      <c r="A29" s="67" t="s">
        <v>28</v>
      </c>
      <c r="B29" s="2" t="s">
        <v>29</v>
      </c>
      <c r="C29" s="4" t="s">
        <v>222</v>
      </c>
      <c r="D29" s="4" t="s">
        <v>0</v>
      </c>
      <c r="E29" s="537">
        <v>40000</v>
      </c>
      <c r="F29" s="537">
        <v>14450.4</v>
      </c>
      <c r="G29" s="146">
        <v>30000</v>
      </c>
      <c r="H29" s="146">
        <v>30000</v>
      </c>
      <c r="I29" s="146">
        <v>30000</v>
      </c>
    </row>
    <row r="30" spans="1:9">
      <c r="A30" s="67" t="s">
        <v>30</v>
      </c>
      <c r="B30" s="2" t="s">
        <v>31</v>
      </c>
      <c r="C30" s="4" t="s">
        <v>222</v>
      </c>
      <c r="D30" s="4" t="s">
        <v>0</v>
      </c>
      <c r="E30" s="537">
        <v>3000</v>
      </c>
      <c r="F30" s="537">
        <v>1849.52</v>
      </c>
      <c r="G30" s="146">
        <v>3000</v>
      </c>
      <c r="H30" s="146">
        <v>3000</v>
      </c>
      <c r="I30" s="146">
        <v>3000</v>
      </c>
    </row>
    <row r="31" spans="1:9">
      <c r="A31" s="67" t="s">
        <v>32</v>
      </c>
      <c r="B31" s="2" t="s">
        <v>33</v>
      </c>
      <c r="C31" s="4" t="s">
        <v>222</v>
      </c>
      <c r="D31" s="4" t="s">
        <v>0</v>
      </c>
      <c r="E31" s="537">
        <v>18000</v>
      </c>
      <c r="F31" s="537">
        <v>2443.5</v>
      </c>
      <c r="G31" s="146">
        <v>18000</v>
      </c>
      <c r="H31" s="146">
        <v>18000</v>
      </c>
      <c r="I31" s="146">
        <v>18000</v>
      </c>
    </row>
    <row r="32" spans="1:9">
      <c r="A32" s="62" t="s">
        <v>34</v>
      </c>
      <c r="B32" s="6" t="s">
        <v>35</v>
      </c>
      <c r="C32" s="5" t="s">
        <v>222</v>
      </c>
      <c r="D32" s="5" t="s">
        <v>0</v>
      </c>
      <c r="E32" s="529">
        <f>E33+E34+E35+E36+E37+E38+E39+E40</f>
        <v>3410000</v>
      </c>
      <c r="F32" s="529">
        <f>F33+F34+F35+F36+F37+F38+F39+F40</f>
        <v>1889108.4899999998</v>
      </c>
      <c r="G32" s="141">
        <f>G33+G34+G35+G36+G37+G38+G39+G40</f>
        <v>3025750</v>
      </c>
      <c r="H32" s="1">
        <f>H33+H34+H35+H36+H37+H38+H39+H40</f>
        <v>2945750</v>
      </c>
      <c r="I32" s="1">
        <f>I33+I34+I35+I36+I37+I38+I39+I40</f>
        <v>3025750</v>
      </c>
    </row>
    <row r="33" spans="1:9">
      <c r="A33" s="67" t="s">
        <v>36</v>
      </c>
      <c r="B33" s="2" t="s">
        <v>37</v>
      </c>
      <c r="C33" s="4" t="s">
        <v>222</v>
      </c>
      <c r="D33" s="4" t="s">
        <v>0</v>
      </c>
      <c r="E33" s="537">
        <v>55000</v>
      </c>
      <c r="F33" s="537">
        <v>26034.63</v>
      </c>
      <c r="G33" s="146">
        <v>55000</v>
      </c>
      <c r="H33" s="146">
        <v>55000</v>
      </c>
      <c r="I33" s="146">
        <v>55000</v>
      </c>
    </row>
    <row r="34" spans="1:9">
      <c r="A34" s="67" t="s">
        <v>38</v>
      </c>
      <c r="B34" s="2" t="s">
        <v>39</v>
      </c>
      <c r="C34" s="4" t="s">
        <v>222</v>
      </c>
      <c r="D34" s="4" t="s">
        <v>0</v>
      </c>
      <c r="E34" s="537">
        <v>40000</v>
      </c>
      <c r="F34" s="537">
        <v>27968.5</v>
      </c>
      <c r="G34" s="146">
        <v>40000</v>
      </c>
      <c r="H34" s="146">
        <v>40000</v>
      </c>
      <c r="I34" s="146">
        <v>40000</v>
      </c>
    </row>
    <row r="35" spans="1:9">
      <c r="A35" s="67" t="s">
        <v>40</v>
      </c>
      <c r="B35" s="2" t="s">
        <v>41</v>
      </c>
      <c r="C35" s="4" t="s">
        <v>222</v>
      </c>
      <c r="D35" s="4" t="s">
        <v>0</v>
      </c>
      <c r="E35" s="537">
        <v>20000</v>
      </c>
      <c r="F35" s="537">
        <v>3270</v>
      </c>
      <c r="G35" s="146">
        <v>20000</v>
      </c>
      <c r="H35" s="146">
        <v>20000</v>
      </c>
      <c r="I35" s="146">
        <v>20000</v>
      </c>
    </row>
    <row r="36" spans="1:9">
      <c r="A36" s="67" t="s">
        <v>44</v>
      </c>
      <c r="B36" s="2" t="s">
        <v>45</v>
      </c>
      <c r="C36" s="4" t="s">
        <v>222</v>
      </c>
      <c r="D36" s="4" t="s">
        <v>0</v>
      </c>
      <c r="E36" s="537">
        <v>60000</v>
      </c>
      <c r="F36" s="537">
        <v>6627.78</v>
      </c>
      <c r="G36" s="146">
        <v>60000</v>
      </c>
      <c r="H36" s="146">
        <v>60000</v>
      </c>
      <c r="I36" s="146">
        <v>60000</v>
      </c>
    </row>
    <row r="37" spans="1:9">
      <c r="A37" s="67" t="s">
        <v>46</v>
      </c>
      <c r="B37" s="2" t="s">
        <v>47</v>
      </c>
      <c r="C37" s="4" t="s">
        <v>222</v>
      </c>
      <c r="D37" s="4" t="s">
        <v>0</v>
      </c>
      <c r="E37" s="537">
        <v>15000</v>
      </c>
      <c r="F37" s="537">
        <v>220</v>
      </c>
      <c r="G37" s="146">
        <v>15000</v>
      </c>
      <c r="H37" s="146">
        <v>15000</v>
      </c>
      <c r="I37" s="146">
        <v>15000</v>
      </c>
    </row>
    <row r="38" spans="1:9">
      <c r="A38" s="67" t="s">
        <v>48</v>
      </c>
      <c r="B38" s="2" t="s">
        <v>49</v>
      </c>
      <c r="C38" s="4" t="s">
        <v>222</v>
      </c>
      <c r="D38" s="4" t="s">
        <v>0</v>
      </c>
      <c r="E38" s="537">
        <v>3000000</v>
      </c>
      <c r="F38" s="537">
        <v>1725510.89</v>
      </c>
      <c r="G38" s="146">
        <v>2595750</v>
      </c>
      <c r="H38" s="3">
        <v>2515750</v>
      </c>
      <c r="I38" s="3">
        <v>2595750</v>
      </c>
    </row>
    <row r="39" spans="1:9">
      <c r="A39" s="67" t="s">
        <v>50</v>
      </c>
      <c r="B39" s="2" t="s">
        <v>51</v>
      </c>
      <c r="C39" s="4" t="s">
        <v>222</v>
      </c>
      <c r="D39" s="4" t="s">
        <v>0</v>
      </c>
      <c r="E39" s="537">
        <v>140000</v>
      </c>
      <c r="F39" s="537">
        <v>61690.98</v>
      </c>
      <c r="G39" s="146">
        <v>160000</v>
      </c>
      <c r="H39" s="3">
        <v>160000</v>
      </c>
      <c r="I39" s="3">
        <v>160000</v>
      </c>
    </row>
    <row r="40" spans="1:9">
      <c r="A40" s="67" t="s">
        <v>52</v>
      </c>
      <c r="B40" s="2" t="s">
        <v>53</v>
      </c>
      <c r="C40" s="4" t="s">
        <v>222</v>
      </c>
      <c r="D40" s="4" t="s">
        <v>0</v>
      </c>
      <c r="E40" s="537">
        <v>80000</v>
      </c>
      <c r="F40" s="537">
        <v>37785.71</v>
      </c>
      <c r="G40" s="146">
        <v>80000</v>
      </c>
      <c r="H40" s="146">
        <v>80000</v>
      </c>
      <c r="I40" s="146">
        <v>80000</v>
      </c>
    </row>
    <row r="41" spans="1:9">
      <c r="A41" s="62" t="s">
        <v>54</v>
      </c>
      <c r="B41" s="6" t="s">
        <v>55</v>
      </c>
      <c r="C41" s="5" t="s">
        <v>222</v>
      </c>
      <c r="D41" s="5" t="s">
        <v>0</v>
      </c>
      <c r="E41" s="529">
        <f>E42</f>
        <v>140000</v>
      </c>
      <c r="F41" s="529">
        <f>F42</f>
        <v>74866.97</v>
      </c>
      <c r="G41" s="141">
        <f>G42</f>
        <v>120000</v>
      </c>
      <c r="H41" s="1">
        <f>H42</f>
        <v>200000</v>
      </c>
      <c r="I41" s="1">
        <f>I42</f>
        <v>120000</v>
      </c>
    </row>
    <row r="42" spans="1:9">
      <c r="A42" s="67" t="s">
        <v>56</v>
      </c>
      <c r="B42" s="2" t="s">
        <v>55</v>
      </c>
      <c r="C42" s="4" t="s">
        <v>222</v>
      </c>
      <c r="D42" s="4" t="s">
        <v>0</v>
      </c>
      <c r="E42" s="537">
        <v>140000</v>
      </c>
      <c r="F42" s="537">
        <v>74866.97</v>
      </c>
      <c r="G42" s="146">
        <v>120000</v>
      </c>
      <c r="H42" s="3">
        <v>200000</v>
      </c>
      <c r="I42" s="3">
        <v>120000</v>
      </c>
    </row>
    <row r="43" spans="1:9">
      <c r="A43" s="62" t="s">
        <v>57</v>
      </c>
      <c r="B43" s="6" t="s">
        <v>58</v>
      </c>
      <c r="C43" s="5" t="s">
        <v>222</v>
      </c>
      <c r="D43" s="5" t="s">
        <v>0</v>
      </c>
      <c r="E43" s="529">
        <f>E44+E45+E46+E47+E49+E48</f>
        <v>309780</v>
      </c>
      <c r="F43" s="529">
        <f>F44+F45+F46+F47+F49+F48</f>
        <v>213663.49</v>
      </c>
      <c r="G43" s="141">
        <f>G44+G45+G46+G47+G49+G48</f>
        <v>298000</v>
      </c>
      <c r="H43" s="1">
        <f>H44+H45+H46+H47+H49+H48</f>
        <v>298000</v>
      </c>
      <c r="I43" s="1">
        <f>I44+I45+I46+I47+I49+I48</f>
        <v>298000</v>
      </c>
    </row>
    <row r="44" spans="1:9">
      <c r="A44" s="67" t="s">
        <v>59</v>
      </c>
      <c r="B44" s="2" t="s">
        <v>60</v>
      </c>
      <c r="C44" s="4" t="s">
        <v>222</v>
      </c>
      <c r="D44" s="4" t="s">
        <v>0</v>
      </c>
      <c r="E44" s="537">
        <v>120000</v>
      </c>
      <c r="F44" s="537">
        <v>46164.42</v>
      </c>
      <c r="G44" s="146">
        <v>97000</v>
      </c>
      <c r="H44" s="146">
        <v>97000</v>
      </c>
      <c r="I44" s="146">
        <v>97000</v>
      </c>
    </row>
    <row r="45" spans="1:9">
      <c r="A45" s="67" t="s">
        <v>61</v>
      </c>
      <c r="B45" s="2" t="s">
        <v>62</v>
      </c>
      <c r="C45" s="4" t="s">
        <v>222</v>
      </c>
      <c r="D45" s="4" t="s">
        <v>0</v>
      </c>
      <c r="E45" s="537">
        <v>8000</v>
      </c>
      <c r="F45" s="537">
        <v>0</v>
      </c>
      <c r="G45" s="146">
        <v>8000</v>
      </c>
      <c r="H45" s="146">
        <v>8000</v>
      </c>
      <c r="I45" s="146">
        <v>8000</v>
      </c>
    </row>
    <row r="46" spans="1:9">
      <c r="A46" s="67" t="s">
        <v>63</v>
      </c>
      <c r="B46" s="2" t="s">
        <v>64</v>
      </c>
      <c r="C46" s="4" t="s">
        <v>222</v>
      </c>
      <c r="D46" s="4" t="s">
        <v>0</v>
      </c>
      <c r="E46" s="537">
        <v>10580</v>
      </c>
      <c r="F46" s="537">
        <v>13520.64</v>
      </c>
      <c r="G46" s="146">
        <v>10000</v>
      </c>
      <c r="H46" s="146">
        <v>10000</v>
      </c>
      <c r="I46" s="146">
        <v>10000</v>
      </c>
    </row>
    <row r="47" spans="1:9">
      <c r="A47" s="67" t="s">
        <v>65</v>
      </c>
      <c r="B47" s="2" t="s">
        <v>66</v>
      </c>
      <c r="C47" s="4" t="s">
        <v>222</v>
      </c>
      <c r="D47" s="4" t="s">
        <v>0</v>
      </c>
      <c r="E47" s="537">
        <v>170000</v>
      </c>
      <c r="F47" s="537">
        <v>153658.43</v>
      </c>
      <c r="G47" s="146">
        <v>170000</v>
      </c>
      <c r="H47" s="146">
        <v>170000</v>
      </c>
      <c r="I47" s="146">
        <v>170000</v>
      </c>
    </row>
    <row r="48" spans="1:9">
      <c r="A48" s="67" t="s">
        <v>67</v>
      </c>
      <c r="B48" s="2" t="s">
        <v>68</v>
      </c>
      <c r="C48" s="4" t="s">
        <v>222</v>
      </c>
      <c r="D48" s="4" t="s">
        <v>0</v>
      </c>
      <c r="E48" s="537">
        <v>200</v>
      </c>
      <c r="F48" s="537">
        <v>20</v>
      </c>
      <c r="G48" s="146">
        <v>12000</v>
      </c>
      <c r="H48" s="146">
        <v>12000</v>
      </c>
      <c r="I48" s="146">
        <v>12000</v>
      </c>
    </row>
    <row r="49" spans="1:9">
      <c r="A49" s="67" t="s">
        <v>69</v>
      </c>
      <c r="B49" s="2" t="s">
        <v>58</v>
      </c>
      <c r="C49" s="4" t="s">
        <v>222</v>
      </c>
      <c r="D49" s="4" t="s">
        <v>0</v>
      </c>
      <c r="E49" s="537">
        <v>1000</v>
      </c>
      <c r="F49" s="537">
        <v>300</v>
      </c>
      <c r="G49" s="146">
        <v>1000</v>
      </c>
      <c r="H49" s="146">
        <v>1000</v>
      </c>
      <c r="I49" s="146">
        <v>1000</v>
      </c>
    </row>
    <row r="50" spans="1:9">
      <c r="A50" s="62" t="s">
        <v>70</v>
      </c>
      <c r="B50" s="6" t="s">
        <v>71</v>
      </c>
      <c r="C50" s="5" t="s">
        <v>222</v>
      </c>
      <c r="D50" s="5" t="s">
        <v>0</v>
      </c>
      <c r="E50" s="529">
        <f>E51+E52</f>
        <v>8020</v>
      </c>
      <c r="F50" s="529">
        <f>F51+F52</f>
        <v>4031.07</v>
      </c>
      <c r="G50" s="141">
        <f>G51+G52</f>
        <v>9000</v>
      </c>
      <c r="H50" s="1">
        <f>H51+H52</f>
        <v>9000</v>
      </c>
      <c r="I50" s="1">
        <f>I51+I52</f>
        <v>9000</v>
      </c>
    </row>
    <row r="51" spans="1:9">
      <c r="A51" s="67" t="s">
        <v>72</v>
      </c>
      <c r="B51" s="2" t="s">
        <v>73</v>
      </c>
      <c r="C51" s="4" t="s">
        <v>222</v>
      </c>
      <c r="D51" s="4" t="s">
        <v>0</v>
      </c>
      <c r="E51" s="537">
        <v>8000</v>
      </c>
      <c r="F51" s="537">
        <v>4029.98</v>
      </c>
      <c r="G51" s="146">
        <v>8980</v>
      </c>
      <c r="H51" s="3">
        <v>8980</v>
      </c>
      <c r="I51" s="3">
        <v>8980</v>
      </c>
    </row>
    <row r="52" spans="1:9">
      <c r="A52" s="67" t="s">
        <v>74</v>
      </c>
      <c r="B52" s="2" t="s">
        <v>75</v>
      </c>
      <c r="C52" s="4" t="s">
        <v>222</v>
      </c>
      <c r="D52" s="4" t="s">
        <v>0</v>
      </c>
      <c r="E52" s="537">
        <v>20</v>
      </c>
      <c r="F52" s="537">
        <v>1.0900000000000001</v>
      </c>
      <c r="G52" s="146">
        <v>20</v>
      </c>
      <c r="H52" s="3">
        <v>20</v>
      </c>
      <c r="I52" s="3">
        <v>20</v>
      </c>
    </row>
    <row r="53" spans="1:9">
      <c r="A53" s="62" t="s">
        <v>88</v>
      </c>
      <c r="B53" s="6" t="s">
        <v>89</v>
      </c>
      <c r="C53" s="5" t="s">
        <v>222</v>
      </c>
      <c r="D53" s="5" t="s">
        <v>0</v>
      </c>
      <c r="E53" s="529">
        <f>E54+E55</f>
        <v>6000</v>
      </c>
      <c r="F53" s="529">
        <f>F54+F55</f>
        <v>1332</v>
      </c>
      <c r="G53" s="141">
        <f>G54+G55</f>
        <v>6000</v>
      </c>
      <c r="H53" s="1">
        <f>H54+H55</f>
        <v>6000</v>
      </c>
      <c r="I53" s="1">
        <f>I54+I55</f>
        <v>6000</v>
      </c>
    </row>
    <row r="54" spans="1:9">
      <c r="A54" s="67" t="s">
        <v>90</v>
      </c>
      <c r="B54" s="2" t="s">
        <v>91</v>
      </c>
      <c r="C54" s="4" t="s">
        <v>222</v>
      </c>
      <c r="D54" s="4" t="s">
        <v>0</v>
      </c>
      <c r="E54" s="537">
        <v>3000</v>
      </c>
      <c r="F54" s="537">
        <v>1332</v>
      </c>
      <c r="G54" s="146">
        <v>3000</v>
      </c>
      <c r="H54" s="146">
        <v>3000</v>
      </c>
      <c r="I54" s="146">
        <v>3000</v>
      </c>
    </row>
    <row r="55" spans="1:9">
      <c r="A55" s="67" t="s">
        <v>94</v>
      </c>
      <c r="B55" s="2" t="s">
        <v>95</v>
      </c>
      <c r="C55" s="4" t="s">
        <v>222</v>
      </c>
      <c r="D55" s="4" t="s">
        <v>0</v>
      </c>
      <c r="E55" s="537">
        <v>3000</v>
      </c>
      <c r="F55" s="537">
        <v>0</v>
      </c>
      <c r="G55" s="146">
        <v>3000</v>
      </c>
      <c r="H55" s="146">
        <v>3000</v>
      </c>
      <c r="I55" s="146">
        <v>3000</v>
      </c>
    </row>
    <row r="56" spans="1:9">
      <c r="A56" s="61" t="s">
        <v>148</v>
      </c>
      <c r="B56" s="11" t="s">
        <v>87</v>
      </c>
      <c r="C56" s="13" t="s">
        <v>222</v>
      </c>
      <c r="D56" s="13" t="s">
        <v>0</v>
      </c>
      <c r="E56" s="528">
        <f>E57+E59</f>
        <v>50000</v>
      </c>
      <c r="F56" s="528">
        <f>F57+F59</f>
        <v>3398.39</v>
      </c>
      <c r="G56" s="140">
        <f>G57+G59</f>
        <v>140000</v>
      </c>
      <c r="H56" s="12">
        <f>H57+H59</f>
        <v>140000</v>
      </c>
      <c r="I56" s="12">
        <f>I57+I59</f>
        <v>140000</v>
      </c>
    </row>
    <row r="57" spans="1:9">
      <c r="A57" s="62" t="s">
        <v>88</v>
      </c>
      <c r="B57" s="6" t="s">
        <v>89</v>
      </c>
      <c r="C57" s="5" t="s">
        <v>222</v>
      </c>
      <c r="D57" s="5" t="s">
        <v>0</v>
      </c>
      <c r="E57" s="529">
        <f>E58</f>
        <v>10000</v>
      </c>
      <c r="F57" s="529">
        <f>F58</f>
        <v>3398.39</v>
      </c>
      <c r="G57" s="141">
        <f>G58</f>
        <v>10000</v>
      </c>
      <c r="H57" s="1">
        <f>H58</f>
        <v>10000</v>
      </c>
      <c r="I57" s="1">
        <f>I58</f>
        <v>10000</v>
      </c>
    </row>
    <row r="58" spans="1:9">
      <c r="A58" s="67" t="s">
        <v>90</v>
      </c>
      <c r="B58" s="2" t="s">
        <v>91</v>
      </c>
      <c r="C58" s="4" t="s">
        <v>222</v>
      </c>
      <c r="D58" s="4" t="s">
        <v>0</v>
      </c>
      <c r="E58" s="537">
        <v>10000</v>
      </c>
      <c r="F58" s="537">
        <v>3398.39</v>
      </c>
      <c r="G58" s="146">
        <v>10000</v>
      </c>
      <c r="H58" s="3">
        <v>10000</v>
      </c>
      <c r="I58" s="3">
        <v>10000</v>
      </c>
    </row>
    <row r="59" spans="1:9">
      <c r="A59" s="62" t="s">
        <v>140</v>
      </c>
      <c r="B59" s="6" t="s">
        <v>141</v>
      </c>
      <c r="C59" s="5" t="s">
        <v>222</v>
      </c>
      <c r="D59" s="5" t="s">
        <v>0</v>
      </c>
      <c r="E59" s="529">
        <f>E60</f>
        <v>40000</v>
      </c>
      <c r="F59" s="529">
        <f>F60</f>
        <v>0</v>
      </c>
      <c r="G59" s="141">
        <f>G60</f>
        <v>130000</v>
      </c>
      <c r="H59" s="1">
        <f>H60</f>
        <v>130000</v>
      </c>
      <c r="I59" s="1">
        <f>I60</f>
        <v>130000</v>
      </c>
    </row>
    <row r="60" spans="1:9">
      <c r="A60" s="45" t="s">
        <v>142</v>
      </c>
      <c r="B60" s="14" t="s">
        <v>143</v>
      </c>
      <c r="C60" s="88" t="s">
        <v>222</v>
      </c>
      <c r="D60" s="88" t="s">
        <v>0</v>
      </c>
      <c r="E60" s="147">
        <v>40000</v>
      </c>
      <c r="F60" s="147">
        <v>0</v>
      </c>
      <c r="G60" s="147">
        <v>130000</v>
      </c>
      <c r="H60" s="15">
        <v>130000</v>
      </c>
      <c r="I60" s="15">
        <v>130000</v>
      </c>
    </row>
    <row r="61" spans="1:9">
      <c r="A61" s="61" t="s">
        <v>146</v>
      </c>
      <c r="B61" s="11" t="s">
        <v>147</v>
      </c>
      <c r="C61" s="13"/>
      <c r="D61" s="13" t="s">
        <v>211</v>
      </c>
      <c r="E61" s="528">
        <f>SUM(E62:E66)</f>
        <v>0</v>
      </c>
      <c r="F61" s="528">
        <f>SUM(F62:F66)</f>
        <v>107059.01</v>
      </c>
      <c r="G61" s="140">
        <f>SUM(G62:G66)</f>
        <v>60000</v>
      </c>
      <c r="H61" s="140">
        <f t="shared" ref="H61:I61" si="4">SUM(H62:H66)</f>
        <v>60000</v>
      </c>
      <c r="I61" s="140">
        <f t="shared" si="4"/>
        <v>60000</v>
      </c>
    </row>
    <row r="62" spans="1:9">
      <c r="A62" s="67" t="s">
        <v>18</v>
      </c>
      <c r="B62" s="2" t="s">
        <v>19</v>
      </c>
      <c r="C62" s="4" t="s">
        <v>222</v>
      </c>
      <c r="D62" s="4" t="s">
        <v>211</v>
      </c>
      <c r="E62" s="537"/>
      <c r="F62" s="537">
        <v>74238.649999999994</v>
      </c>
      <c r="G62" s="146">
        <v>10000</v>
      </c>
      <c r="H62" s="146">
        <v>10000</v>
      </c>
      <c r="I62" s="146">
        <v>10000</v>
      </c>
    </row>
    <row r="63" spans="1:9" s="38" customFormat="1">
      <c r="A63" s="67">
        <v>3213</v>
      </c>
      <c r="B63" s="2" t="s">
        <v>23</v>
      </c>
      <c r="C63" s="4" t="s">
        <v>222</v>
      </c>
      <c r="D63" s="4" t="s">
        <v>211</v>
      </c>
      <c r="E63" s="609"/>
      <c r="F63" s="537">
        <v>10341.49</v>
      </c>
      <c r="G63" s="146">
        <v>2000</v>
      </c>
      <c r="H63" s="146">
        <v>2000</v>
      </c>
      <c r="I63" s="146">
        <v>2000</v>
      </c>
    </row>
    <row r="64" spans="1:9" s="38" customFormat="1">
      <c r="A64" s="67" t="s">
        <v>48</v>
      </c>
      <c r="B64" s="2" t="s">
        <v>49</v>
      </c>
      <c r="C64" s="4" t="s">
        <v>222</v>
      </c>
      <c r="D64" s="4" t="s">
        <v>211</v>
      </c>
      <c r="E64" s="537"/>
      <c r="F64" s="537">
        <v>10992.76</v>
      </c>
      <c r="G64" s="146">
        <v>36000</v>
      </c>
      <c r="H64" s="146">
        <v>36000</v>
      </c>
      <c r="I64" s="146">
        <v>36000</v>
      </c>
    </row>
    <row r="65" spans="1:9">
      <c r="A65" s="67" t="s">
        <v>56</v>
      </c>
      <c r="B65" s="2" t="s">
        <v>55</v>
      </c>
      <c r="C65" s="4" t="s">
        <v>222</v>
      </c>
      <c r="D65" s="4" t="s">
        <v>211</v>
      </c>
      <c r="E65" s="537"/>
      <c r="F65" s="537">
        <v>9153.0499999999993</v>
      </c>
      <c r="G65" s="146">
        <v>10000</v>
      </c>
      <c r="H65" s="146">
        <v>10000</v>
      </c>
      <c r="I65" s="146">
        <v>10000</v>
      </c>
    </row>
    <row r="66" spans="1:9">
      <c r="A66" s="67" t="s">
        <v>72</v>
      </c>
      <c r="B66" s="2" t="s">
        <v>73</v>
      </c>
      <c r="C66" s="4" t="s">
        <v>222</v>
      </c>
      <c r="D66" s="4" t="s">
        <v>211</v>
      </c>
      <c r="E66" s="537"/>
      <c r="F66" s="537">
        <v>2333.06</v>
      </c>
      <c r="G66" s="146">
        <v>2000</v>
      </c>
      <c r="H66" s="146">
        <v>2000</v>
      </c>
      <c r="I66" s="146">
        <v>2000</v>
      </c>
    </row>
    <row r="67" spans="1:9">
      <c r="A67" s="61" t="s">
        <v>146</v>
      </c>
      <c r="B67" s="11" t="s">
        <v>147</v>
      </c>
      <c r="C67" s="13"/>
      <c r="D67" s="13" t="s">
        <v>252</v>
      </c>
      <c r="E67" s="528">
        <f t="shared" ref="E67:F67" si="5">E68</f>
        <v>0</v>
      </c>
      <c r="F67" s="528">
        <f t="shared" si="5"/>
        <v>4091.55</v>
      </c>
      <c r="G67" s="140">
        <f t="shared" ref="F67:I68" si="6">G68</f>
        <v>6000</v>
      </c>
      <c r="H67" s="12">
        <f t="shared" si="6"/>
        <v>0</v>
      </c>
      <c r="I67" s="12">
        <f t="shared" si="6"/>
        <v>0</v>
      </c>
    </row>
    <row r="68" spans="1:9">
      <c r="A68" s="62" t="s">
        <v>54</v>
      </c>
      <c r="B68" s="6" t="s">
        <v>55</v>
      </c>
      <c r="C68" s="5" t="s">
        <v>222</v>
      </c>
      <c r="D68" s="19">
        <v>52</v>
      </c>
      <c r="E68" s="529"/>
      <c r="F68" s="141">
        <f t="shared" si="6"/>
        <v>4091.55</v>
      </c>
      <c r="G68" s="141">
        <f t="shared" si="6"/>
        <v>6000</v>
      </c>
      <c r="H68" s="1">
        <f t="shared" si="6"/>
        <v>0</v>
      </c>
      <c r="I68" s="1">
        <f t="shared" si="6"/>
        <v>0</v>
      </c>
    </row>
    <row r="69" spans="1:9">
      <c r="A69" s="67" t="s">
        <v>56</v>
      </c>
      <c r="B69" s="2" t="s">
        <v>55</v>
      </c>
      <c r="C69" s="4" t="s">
        <v>222</v>
      </c>
      <c r="D69" s="4">
        <v>52</v>
      </c>
      <c r="E69" s="537"/>
      <c r="F69" s="537">
        <v>4091.55</v>
      </c>
      <c r="G69" s="146">
        <v>6000</v>
      </c>
      <c r="H69" s="3"/>
      <c r="I69" s="3"/>
    </row>
  </sheetData>
  <mergeCells count="2">
    <mergeCell ref="A3:C11"/>
    <mergeCell ref="A12:I12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97" orientation="landscape" r:id="rId1"/>
  <headerFooter>
    <oddFooter>&amp;CH A A&amp;R&amp;P</oddFooter>
  </headerFooter>
  <rowBreaks count="1" manualBreakCount="1">
    <brk id="3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58"/>
  <sheetViews>
    <sheetView view="pageBreakPreview" zoomScale="110" zoomScaleNormal="100" zoomScaleSheetLayoutView="110" workbookViewId="0">
      <pane ySplit="19" topLeftCell="A77" activePane="bottomLeft" state="frozen"/>
      <selection pane="bottomLeft" activeCell="F85" sqref="F85"/>
    </sheetView>
  </sheetViews>
  <sheetFormatPr defaultRowHeight="15"/>
  <cols>
    <col min="1" max="1" width="9.7109375" style="60" customWidth="1"/>
    <col min="2" max="2" width="45.7109375" style="38" customWidth="1"/>
    <col min="3" max="4" width="5.7109375" style="38" customWidth="1"/>
    <col min="5" max="5" width="15.7109375" style="38" customWidth="1"/>
    <col min="6" max="9" width="14.7109375" style="38" customWidth="1"/>
    <col min="10" max="10" width="18" style="38" bestFit="1" customWidth="1"/>
    <col min="11" max="16384" width="9.140625" style="38"/>
  </cols>
  <sheetData>
    <row r="1" spans="1:9" ht="30" customHeight="1">
      <c r="A1" s="304"/>
      <c r="B1" s="305"/>
      <c r="C1" s="306" t="s">
        <v>215</v>
      </c>
      <c r="D1" s="306" t="s">
        <v>176</v>
      </c>
      <c r="E1" s="520" t="s">
        <v>442</v>
      </c>
      <c r="F1" s="521" t="s">
        <v>441</v>
      </c>
      <c r="G1" s="70" t="s">
        <v>373</v>
      </c>
      <c r="H1" s="288" t="s">
        <v>374</v>
      </c>
      <c r="I1" s="288" t="s">
        <v>439</v>
      </c>
    </row>
    <row r="2" spans="1:9" ht="25.5" customHeight="1">
      <c r="A2" s="307" t="s">
        <v>357</v>
      </c>
      <c r="B2" s="901" t="s">
        <v>358</v>
      </c>
      <c r="C2" s="902"/>
      <c r="D2" s="308"/>
      <c r="E2" s="308">
        <f>E3+E4+E5+E7+E8+E9+E10+E11+E13+E14+E15+E16+E17+E18</f>
        <v>280809834</v>
      </c>
      <c r="F2" s="308">
        <f t="shared" ref="F2" si="0">F3+F4+F5+F7+F8+F9+F10+F11+F13+F14+F15+F16+F17+F18</f>
        <v>127566334.78999999</v>
      </c>
      <c r="G2" s="308">
        <f>G3+G4+G5+G7+G8+G9+G10+G11+G12+G13+G14+G15+G16+G17+G18</f>
        <v>598898296</v>
      </c>
      <c r="H2" s="842">
        <f t="shared" ref="H2:I2" si="1">H3+H4+H5+H7+H8+H9+H10+H11+H12+H13+H14+H15+H16+H17+H18</f>
        <v>451109832</v>
      </c>
      <c r="I2" s="842">
        <f t="shared" si="1"/>
        <v>485504537</v>
      </c>
    </row>
    <row r="3" spans="1:9">
      <c r="A3" s="899"/>
      <c r="B3" s="899"/>
      <c r="C3" s="899"/>
      <c r="D3" s="310">
        <v>11</v>
      </c>
      <c r="E3" s="309">
        <f>E22+E23+E24+E26+E28+E29+E31+E32+E33+E35+E37+E38+E39+E40+E42+E43+E44+E45+E46+E48+E49+E51+E53+E55+E58+E59+E60+E62+E63+E64+E65+E67+E68+E70+E72+E75+E76+E77+E79+E235+E238+E239+E241+E242+E247+E249+E251+E253+E254+E256+E258+E261+E262+E264+E389+E391+E434+E436+E437+E439+E440+E441+E443+E445+E446+E447+E448+E450+E452+E454+E456</f>
        <v>29408200</v>
      </c>
      <c r="F3" s="309">
        <f t="shared" ref="F3" si="2">F22+F23+F24+F26+F28+F29+F31+F32+F33+F35+F37+F38+F39+F40+F42+F43+F44+F45+F46+F48+F49+F51+F53+F55+F58+F59+F60+F62+F63+F64+F65+F67+F68+F70+F72+F75+F76+F77+F79+F235+F238+F239+F241+F242+F247+F249+F251+F253+F254+F256+F258+F261+F262+F264+F389+F391+F434+F436+F437+F439+F440+F441+F443+F445+F446+F447+F448+F450+F452+F454+F456</f>
        <v>11697786.850000007</v>
      </c>
      <c r="G3" s="309">
        <f>G22+G23+G24+G26+G28+G29+G31+G32+G33+G35+G37+G38+G39+G40+G42+G43+G44+G45+G46+G48+G49+G51+G53+G55+G58+G59+G60+G62+G63+G64+G65+G67+G68+G70+G72+G75+G76+G77+G79+G235+G236+G238+G239+G241+G242+G247+G249+G251+G253+G254+G256+G258+G261+G262+G264+G389+G391+G434+G436+G437+G439+G440+G441+G443+G445+G446+G447+G448+G450+G452+G454+G456</f>
        <v>29464525</v>
      </c>
      <c r="H3" s="309">
        <f t="shared" ref="H3:I3" si="3">H22+H23+H24+H26+H28+H29+H31+H32+H33+H35+H37+H38+H39+H40+H42+H43+H44+H45+H46+H48+H49+H51+H53+H55+H58+H59+H60+H62+H63+H64+H65+H67+H68+H70+H72+H75+H76+H77+H79+H235+H236+H238+H239+H241+H242+H247+H249+H251+H253+H254+H256+H258+H261+H262+H264+H389+H391+H434+H436+H437+H439+H440+H441+H443+H445+H446+H447+H448+H450+H452+H454+H456</f>
        <v>32033302</v>
      </c>
      <c r="I3" s="309">
        <f t="shared" si="3"/>
        <v>31484280</v>
      </c>
    </row>
    <row r="4" spans="1:9">
      <c r="A4" s="899"/>
      <c r="B4" s="899"/>
      <c r="C4" s="899"/>
      <c r="D4" s="311">
        <v>12</v>
      </c>
      <c r="E4" s="309">
        <f>E106+E108+E111+E114+E116+E119+E121+E123+E125+E128+E130++E132+E134+E137+E139+E141+E143+E145+E147+E149+E151+E154+E157+E159+E162+E165+E168+E170+E173+E176+E265+E328+E333+E337+E342+E346++E348+E351+E358+E362+E366+E370+E375+E380+E385+E417+E421+E426</f>
        <v>5604184</v>
      </c>
      <c r="F4" s="309">
        <f>F106+F108+F111+F114+F116+F119+F121+F123+F125+F128+F130++F132+F134+F137+F139+F141+F143+F145+F147+F149+F151+F154+F157+F159+F162+F165+F168+F170+F173+F176+F265+F328+F333+F337+F342+F346++F348+F351+F358+F362+F366+F370+F375+F380+F385+F417+F421+F426</f>
        <v>1103513.3699999999</v>
      </c>
      <c r="G4" s="309">
        <f>G106+G108+G111+G114+G116+G119+G121+G123+G125+G128+G130++G132+G134+G137+G139+G141+G143+G145+G147+G149+G151+G154+G157+G159+G162+G165+G168+G170+G173+G176+G265+G328+G333+G337+G342+G346++G348+G351+G358+G362+G366+G370+G375+G380+G385+G417+G421+G426</f>
        <v>7186875</v>
      </c>
      <c r="H4" s="309">
        <f t="shared" ref="H4:I4" si="4">H106+H108+H111+H114+H116+H119+H121+H123+H125+H128+H130++H132+H134+H137+H139+H141+H143+H145+H147+H149+H151+H154+H157+H159+H162+H165+H168+H170+H173+H176+H265+H328+H333+H337+H342+H346++H348+H351+H358+H362+H366+H370+H375+H380+H385+H417+H421+H426</f>
        <v>5901698</v>
      </c>
      <c r="I4" s="309">
        <f t="shared" si="4"/>
        <v>6825720</v>
      </c>
    </row>
    <row r="5" spans="1:9">
      <c r="A5" s="899"/>
      <c r="B5" s="899"/>
      <c r="C5" s="899"/>
      <c r="D5" s="311" t="s">
        <v>314</v>
      </c>
      <c r="E5" s="309">
        <f>E84+E85+E87+E88+E89+E90+E92+E94+E95</f>
        <v>1125000</v>
      </c>
      <c r="F5" s="309">
        <f t="shared" ref="F5:I5" si="5">F84+F85+F87+F88+F89+F90+F92+F94+F95</f>
        <v>400978.52999999997</v>
      </c>
      <c r="G5" s="309">
        <f t="shared" si="5"/>
        <v>2348600</v>
      </c>
      <c r="H5" s="309">
        <f t="shared" si="5"/>
        <v>1065000</v>
      </c>
      <c r="I5" s="309">
        <f t="shared" si="5"/>
        <v>690000</v>
      </c>
    </row>
    <row r="6" spans="1:9">
      <c r="A6" s="899"/>
      <c r="B6" s="899"/>
      <c r="C6" s="899"/>
      <c r="D6" s="313" t="s">
        <v>254</v>
      </c>
      <c r="E6" s="312">
        <f>E3+E4+E5</f>
        <v>36137384</v>
      </c>
      <c r="F6" s="312">
        <f>F3+F4+F5</f>
        <v>13202278.750000006</v>
      </c>
      <c r="G6" s="312">
        <f>G3+G4+G5</f>
        <v>39000000</v>
      </c>
      <c r="H6" s="312">
        <f t="shared" ref="H6" si="6">H3+H4+H5</f>
        <v>39000000</v>
      </c>
      <c r="I6" s="312">
        <f t="shared" ref="I6" si="7">I3+I4+I5</f>
        <v>39000000</v>
      </c>
    </row>
    <row r="7" spans="1:9">
      <c r="A7" s="899"/>
      <c r="B7" s="899"/>
      <c r="C7" s="899"/>
      <c r="D7" s="502" t="s">
        <v>0</v>
      </c>
      <c r="E7" s="503">
        <f>E81+E102+E103</f>
        <v>70000000</v>
      </c>
      <c r="F7" s="503">
        <f t="shared" ref="F7:I7" si="8">F81+F102+F103</f>
        <v>29086793.5</v>
      </c>
      <c r="G7" s="503">
        <f t="shared" si="8"/>
        <v>80000000</v>
      </c>
      <c r="H7" s="503">
        <f t="shared" si="8"/>
        <v>75000000</v>
      </c>
      <c r="I7" s="503">
        <f t="shared" si="8"/>
        <v>70000000</v>
      </c>
    </row>
    <row r="8" spans="1:9">
      <c r="A8" s="899"/>
      <c r="B8" s="899"/>
      <c r="C8" s="899"/>
      <c r="D8" s="502" t="s">
        <v>82</v>
      </c>
      <c r="E8" s="503">
        <f>E182+E188+E244+E431</f>
        <v>3500000</v>
      </c>
      <c r="F8" s="503">
        <f t="shared" ref="F8:I8" si="9">F182+F188+F244+F431</f>
        <v>456642.41</v>
      </c>
      <c r="G8" s="503">
        <f t="shared" si="9"/>
        <v>78500000</v>
      </c>
      <c r="H8" s="503">
        <f t="shared" si="9"/>
        <v>82250000</v>
      </c>
      <c r="I8" s="503">
        <f t="shared" si="9"/>
        <v>70594160</v>
      </c>
    </row>
    <row r="9" spans="1:9">
      <c r="A9" s="899"/>
      <c r="B9" s="899"/>
      <c r="C9" s="899"/>
      <c r="D9" s="502" t="s">
        <v>211</v>
      </c>
      <c r="E9" s="503">
        <f>E183+E185</f>
        <v>0</v>
      </c>
      <c r="F9" s="503">
        <f>F183+F185</f>
        <v>36951558.219999999</v>
      </c>
      <c r="G9" s="503">
        <f t="shared" ref="G9:I9" si="10">G183+G185</f>
        <v>0</v>
      </c>
      <c r="H9" s="503">
        <f t="shared" si="10"/>
        <v>14141100</v>
      </c>
      <c r="I9" s="503">
        <f t="shared" si="10"/>
        <v>47500000</v>
      </c>
    </row>
    <row r="10" spans="1:9">
      <c r="A10" s="899"/>
      <c r="B10" s="899"/>
      <c r="C10" s="899"/>
      <c r="D10" s="502" t="s">
        <v>314</v>
      </c>
      <c r="E10" s="503">
        <f>E97+E99</f>
        <v>10750000</v>
      </c>
      <c r="F10" s="503">
        <f t="shared" ref="F10:I10" si="11">F97+F99</f>
        <v>0</v>
      </c>
      <c r="G10" s="503">
        <f t="shared" si="11"/>
        <v>9091200</v>
      </c>
      <c r="H10" s="503">
        <f t="shared" si="11"/>
        <v>4365500</v>
      </c>
      <c r="I10" s="503">
        <f t="shared" si="11"/>
        <v>3000000</v>
      </c>
    </row>
    <row r="11" spans="1:9">
      <c r="A11" s="899"/>
      <c r="B11" s="899"/>
      <c r="C11" s="899"/>
      <c r="D11" s="502">
        <v>563</v>
      </c>
      <c r="E11" s="503">
        <f>E184+E186+E189</f>
        <v>119029412</v>
      </c>
      <c r="F11" s="503">
        <f t="shared" ref="F11:I11" si="12">F184+F186+F189</f>
        <v>39335834.439999998</v>
      </c>
      <c r="G11" s="503">
        <f t="shared" si="12"/>
        <v>276500000</v>
      </c>
      <c r="H11" s="503">
        <f t="shared" si="12"/>
        <v>124798720</v>
      </c>
      <c r="I11" s="503">
        <f t="shared" si="12"/>
        <v>134632300</v>
      </c>
    </row>
    <row r="12" spans="1:9" s="849" customFormat="1">
      <c r="A12" s="899"/>
      <c r="B12" s="899"/>
      <c r="C12" s="899"/>
      <c r="D12" s="843" t="s">
        <v>490</v>
      </c>
      <c r="E12" s="844">
        <f t="shared" ref="E12:F12" si="13">E457</f>
        <v>0</v>
      </c>
      <c r="F12" s="844">
        <f t="shared" si="13"/>
        <v>0</v>
      </c>
      <c r="G12" s="844">
        <f>G457</f>
        <v>25000000</v>
      </c>
      <c r="H12" s="844">
        <f t="shared" ref="H12:I12" si="14">H457</f>
        <v>21346890</v>
      </c>
      <c r="I12" s="844">
        <f t="shared" si="14"/>
        <v>18450058</v>
      </c>
    </row>
    <row r="13" spans="1:9">
      <c r="A13" s="899"/>
      <c r="B13" s="899"/>
      <c r="C13" s="899"/>
      <c r="D13" s="311" t="s">
        <v>259</v>
      </c>
      <c r="E13" s="309">
        <f>E34+E47+E50+E52+E61+E73</f>
        <v>20548</v>
      </c>
      <c r="F13" s="309">
        <f t="shared" ref="F13:I13" si="15">F34+F47+F50+F52+F61+F73</f>
        <v>27764.5</v>
      </c>
      <c r="G13" s="309">
        <f>G34+G47+G50+G52+G61+G73</f>
        <v>31300</v>
      </c>
      <c r="H13" s="309">
        <f t="shared" si="15"/>
        <v>0</v>
      </c>
      <c r="I13" s="309">
        <f t="shared" si="15"/>
        <v>0</v>
      </c>
    </row>
    <row r="14" spans="1:9">
      <c r="A14" s="899"/>
      <c r="B14" s="899"/>
      <c r="C14" s="899"/>
      <c r="D14" s="311" t="s">
        <v>227</v>
      </c>
      <c r="E14" s="309">
        <f>E269+E271+E272+E273+E275+E277+E278+E279+E280+E281+E282+E283+E284+E286+E288+E289+E291+E292+E294+E329+E334+E338+E343+E352+E355+E359+E363+E367+E371+E376+E381</f>
        <v>646369</v>
      </c>
      <c r="F14" s="309">
        <f t="shared" ref="F14:I14" si="16">F269+F271+F272+F273+F275+F277+F278+F279+F280+F281+F282+F283+F284+F286+F288+F289+F291+F292+F294+F329+F334+F338+F343+F352+F355+F359+F363+F367+F371+F376+F381</f>
        <v>185262.87999999998</v>
      </c>
      <c r="G14" s="309">
        <f t="shared" si="16"/>
        <v>1307300</v>
      </c>
      <c r="H14" s="309">
        <f t="shared" si="16"/>
        <v>1157300</v>
      </c>
      <c r="I14" s="309">
        <f t="shared" si="16"/>
        <v>1157300</v>
      </c>
    </row>
    <row r="15" spans="1:9">
      <c r="A15" s="899"/>
      <c r="B15" s="899"/>
      <c r="C15" s="899"/>
      <c r="D15" s="311" t="s">
        <v>252</v>
      </c>
      <c r="E15" s="309">
        <f>E56</f>
        <v>0</v>
      </c>
      <c r="F15" s="309">
        <f t="shared" ref="F15:I15" si="17">F56</f>
        <v>25288.65</v>
      </c>
      <c r="G15" s="309">
        <f t="shared" si="17"/>
        <v>0</v>
      </c>
      <c r="H15" s="309">
        <f t="shared" si="17"/>
        <v>0</v>
      </c>
      <c r="I15" s="309">
        <f t="shared" si="17"/>
        <v>0</v>
      </c>
    </row>
    <row r="16" spans="1:9">
      <c r="A16" s="899"/>
      <c r="B16" s="899"/>
      <c r="C16" s="899"/>
      <c r="D16" s="311" t="s">
        <v>459</v>
      </c>
      <c r="E16" s="309">
        <f>E418+E422+E427</f>
        <v>0</v>
      </c>
      <c r="F16" s="309">
        <f t="shared" ref="F16:I16" si="18">F418+F422+F427</f>
        <v>0</v>
      </c>
      <c r="G16" s="309">
        <f t="shared" si="18"/>
        <v>3663500</v>
      </c>
      <c r="H16" s="309">
        <f t="shared" si="18"/>
        <v>3109750</v>
      </c>
      <c r="I16" s="309">
        <f t="shared" si="18"/>
        <v>4109750</v>
      </c>
    </row>
    <row r="17" spans="1:10">
      <c r="A17" s="899"/>
      <c r="B17" s="899"/>
      <c r="C17" s="899"/>
      <c r="D17" s="311" t="s">
        <v>299</v>
      </c>
      <c r="E17" s="309">
        <f>E248+E252+E255+E259+E266+E330+E335+E339+E344+E353+E356+E360+E364+E368+E372+E377+E382+E428</f>
        <v>4726121</v>
      </c>
      <c r="F17" s="309">
        <f t="shared" ref="F17:I17" si="19">F248+F252+F255+F259+F266+F330+F335+F339+F344+F353+F356+F360+F364+F368+F372+F377+F382+F428</f>
        <v>566491.44999999984</v>
      </c>
      <c r="G17" s="309">
        <f t="shared" si="19"/>
        <v>202500</v>
      </c>
      <c r="H17" s="309">
        <f t="shared" si="19"/>
        <v>228750</v>
      </c>
      <c r="I17" s="309">
        <f t="shared" si="19"/>
        <v>228750</v>
      </c>
    </row>
    <row r="18" spans="1:10">
      <c r="A18" s="899"/>
      <c r="B18" s="899"/>
      <c r="C18" s="899"/>
      <c r="D18" s="311" t="s">
        <v>226</v>
      </c>
      <c r="E18" s="309">
        <f>E107+E109+E112+E115+E117+E120+E122+E124+E126+E129+E131+E133+E135+E138+E140+E142+E144+E146+E148+E152+E150+E155+E158+E160+E163+E166+E169+E171+E174+E177+E180++E192+E193+E195++E197+E198+E200+E201+E202+E204+E205+E206+E207+E209+E210+E211+E212+E213+E214+E215+E216+E218+E219+E220+E222+E224+E226+E228+E230+E232+E297+E299+E301+E302+E304+E305+E306+E307+E309+E310+E312+E313+E314+E315+E316+E317+E319+E321+E322+E323+E325+E331+E336+E340+E345+E347+E349+E354+E361+E365+E369+E373+E378+E383+E386+E394+E395+E397+E398+E400+E401+E403+E405+E406+E407+E408+E410+E411+E413</f>
        <v>36000000</v>
      </c>
      <c r="F18" s="309">
        <f t="shared" ref="F18:I18" si="20">F107+F109+F112+F115+F117+F120+F122+F124+F126+F129+F131+F133+F135+F138+F140+F142+F144+F146+F148+F152+F150+F155+F158+F160+F163+F166+F169+F171+F174+F177+F180++F192+F193+F195++F197+F198+F200+F201+F202+F204+F205+F206+F207+F209+F210+F211+F212+F213+F214+F215+F216+F218+F219+F220+F222+F224+F226+F228+F230+F232+F297+F299+F301+F302+F304+F305+F306+F307+F309+F310+F312+F313+F314+F315+F316+F317+F319+F321+F322+F323+F325+F331+F336+F340+F345+F347+F349+F354+F361+F365+F369+F373+F378+F383+F386+F394+F395+F397+F398+F400+F401+F403+F405+F406+F407+F408+F410+F411+F413</f>
        <v>7728419.9899999993</v>
      </c>
      <c r="G18" s="309">
        <f>G107+G109+G112+G115+G117+G120+G122+G124+G126+G129+G131+G133+G135+G138+G140+G142+G144+G146+G148+G152+G150+G155+G158+G160+G163+G166+G169+G171+G174+G177+G180++G192+G193+G195++G197+G198+G200+G201+G202+G204+G205+G206+G207+G209+G210+G211+G212+G213+G214+G215+G216+G218+G219+G220+G222+G224+G226+G228+G230+G232+G297+G299+G301+G302+G304+G305+G306+G307+G309+G310+G312+G313+G314+G315+G316+G317+G319+G321+G322+G323+G325+G331+G336+G340+G345+G347+G349+G354+G361+G365+G369+G373+G378+G383+G386+G394+G395+G397+G398+G400+G401+G403+G405+G406+G407+G408+G410+G411+G413</f>
        <v>85602496</v>
      </c>
      <c r="H18" s="309">
        <f t="shared" si="20"/>
        <v>85711822</v>
      </c>
      <c r="I18" s="309">
        <f t="shared" si="20"/>
        <v>96832219</v>
      </c>
      <c r="J18" s="267"/>
    </row>
    <row r="19" spans="1:10" ht="25.5" customHeight="1">
      <c r="A19" s="903" t="s">
        <v>355</v>
      </c>
      <c r="B19" s="903"/>
      <c r="C19" s="904"/>
      <c r="D19" s="314"/>
      <c r="E19" s="845">
        <f t="shared" ref="E19:F19" si="21">E20+E82+E100+E104+E178+E190+E233+E245+E267+E387+E392+E414+E429+E432+E295+E326+E457</f>
        <v>280809834</v>
      </c>
      <c r="F19" s="845">
        <f t="shared" si="21"/>
        <v>127566334.78999999</v>
      </c>
      <c r="G19" s="314">
        <f>G20+G82+G100+G104+G178+G190+G233+G245+G267+G387+G392+G414+G429+G432+G295+G326+G457</f>
        <v>598898296</v>
      </c>
      <c r="H19" s="845">
        <f t="shared" ref="H19:I19" si="22">H20+H82+H100+H104+H178+H190+H233+H245+H267+H387+H392+H414+H429+H432+H295+H326+H457</f>
        <v>451109832</v>
      </c>
      <c r="I19" s="845">
        <f t="shared" si="22"/>
        <v>485504537</v>
      </c>
    </row>
    <row r="20" spans="1:10">
      <c r="A20" s="315" t="s">
        <v>359</v>
      </c>
      <c r="B20" s="316" t="s">
        <v>182</v>
      </c>
      <c r="C20" s="317" t="s">
        <v>224</v>
      </c>
      <c r="D20" s="318"/>
      <c r="E20" s="318">
        <f>E21+E25+E27+E30+E36+E41+E54+E57+E66+E71+E74+E78+E80+E69</f>
        <v>18149712</v>
      </c>
      <c r="F20" s="318">
        <f>F21+F25+F27+F30+F36+F41+F54+F57+F66+F69+F71+F74+F78+F80</f>
        <v>8487766.2599999998</v>
      </c>
      <c r="G20" s="318">
        <f t="shared" ref="G20:I20" si="23">G21+G25+G27+G30+G36+G41+G54+G57+G66+G71+G74+G78+G80+G69</f>
        <v>14115603</v>
      </c>
      <c r="H20" s="318">
        <f t="shared" si="23"/>
        <v>12217082</v>
      </c>
      <c r="I20" s="318">
        <f t="shared" si="23"/>
        <v>12282642</v>
      </c>
    </row>
    <row r="21" spans="1:10">
      <c r="A21" s="319" t="s">
        <v>1</v>
      </c>
      <c r="B21" s="320" t="s">
        <v>2</v>
      </c>
      <c r="C21" s="331" t="s">
        <v>224</v>
      </c>
      <c r="D21" s="322"/>
      <c r="E21" s="322">
        <f t="shared" ref="E21:H21" si="24">SUM(E22:E24)</f>
        <v>8675456</v>
      </c>
      <c r="F21" s="322">
        <f>SUM(F22:F24)</f>
        <v>5114280.96</v>
      </c>
      <c r="G21" s="322">
        <f t="shared" si="24"/>
        <v>4198457</v>
      </c>
      <c r="H21" s="322">
        <f t="shared" si="24"/>
        <v>4067928</v>
      </c>
      <c r="I21" s="322">
        <f t="shared" ref="I21" si="25">SUM(I22:I24)</f>
        <v>4086856</v>
      </c>
    </row>
    <row r="22" spans="1:10">
      <c r="A22" s="323" t="s">
        <v>3</v>
      </c>
      <c r="B22" s="324" t="s">
        <v>4</v>
      </c>
      <c r="C22" s="331" t="s">
        <v>224</v>
      </c>
      <c r="D22" s="325" t="s">
        <v>0</v>
      </c>
      <c r="E22" s="337">
        <v>8491732</v>
      </c>
      <c r="F22" s="337">
        <v>4998100.72</v>
      </c>
      <c r="G22" s="337">
        <v>3924657</v>
      </c>
      <c r="H22" s="337">
        <v>3794128</v>
      </c>
      <c r="I22" s="337">
        <v>3813056</v>
      </c>
    </row>
    <row r="23" spans="1:10">
      <c r="A23" s="323">
        <v>3112</v>
      </c>
      <c r="B23" s="324" t="s">
        <v>150</v>
      </c>
      <c r="C23" s="331" t="s">
        <v>224</v>
      </c>
      <c r="D23" s="325" t="s">
        <v>0</v>
      </c>
      <c r="E23" s="337">
        <v>0</v>
      </c>
      <c r="F23" s="337">
        <v>43189.84</v>
      </c>
      <c r="G23" s="337">
        <v>73800</v>
      </c>
      <c r="H23" s="337">
        <v>73800</v>
      </c>
      <c r="I23" s="337">
        <v>73800</v>
      </c>
    </row>
    <row r="24" spans="1:10">
      <c r="A24" s="323" t="s">
        <v>5</v>
      </c>
      <c r="B24" s="324" t="s">
        <v>6</v>
      </c>
      <c r="C24" s="331" t="s">
        <v>224</v>
      </c>
      <c r="D24" s="325" t="s">
        <v>0</v>
      </c>
      <c r="E24" s="337">
        <v>183724</v>
      </c>
      <c r="F24" s="337">
        <v>72990.399999999994</v>
      </c>
      <c r="G24" s="337">
        <v>200000</v>
      </c>
      <c r="H24" s="337">
        <v>200000</v>
      </c>
      <c r="I24" s="337">
        <v>200000</v>
      </c>
    </row>
    <row r="25" spans="1:10">
      <c r="A25" s="319" t="s">
        <v>7</v>
      </c>
      <c r="B25" s="320" t="s">
        <v>8</v>
      </c>
      <c r="C25" s="331" t="s">
        <v>224</v>
      </c>
      <c r="D25" s="322"/>
      <c r="E25" s="322">
        <f t="shared" ref="E25:I25" si="26">E26</f>
        <v>595000</v>
      </c>
      <c r="F25" s="322">
        <f t="shared" si="26"/>
        <v>284122.12</v>
      </c>
      <c r="G25" s="322">
        <f t="shared" si="26"/>
        <v>889600</v>
      </c>
      <c r="H25" s="322">
        <f t="shared" si="26"/>
        <v>852190</v>
      </c>
      <c r="I25" s="322">
        <f t="shared" si="26"/>
        <v>887330</v>
      </c>
    </row>
    <row r="26" spans="1:10">
      <c r="A26" s="323" t="s">
        <v>9</v>
      </c>
      <c r="B26" s="324" t="s">
        <v>8</v>
      </c>
      <c r="C26" s="331" t="s">
        <v>224</v>
      </c>
      <c r="D26" s="325" t="s">
        <v>0</v>
      </c>
      <c r="E26" s="337">
        <v>595000</v>
      </c>
      <c r="F26" s="337">
        <v>284122.12</v>
      </c>
      <c r="G26" s="337">
        <v>889600</v>
      </c>
      <c r="H26" s="337">
        <v>852190</v>
      </c>
      <c r="I26" s="337">
        <v>887330</v>
      </c>
    </row>
    <row r="27" spans="1:10">
      <c r="A27" s="319" t="s">
        <v>10</v>
      </c>
      <c r="B27" s="320" t="s">
        <v>11</v>
      </c>
      <c r="C27" s="331" t="s">
        <v>224</v>
      </c>
      <c r="D27" s="322"/>
      <c r="E27" s="322">
        <f t="shared" ref="E27:I27" si="27">E28+E29</f>
        <v>1448708</v>
      </c>
      <c r="F27" s="322">
        <f>F28+F29</f>
        <v>797901.58000000007</v>
      </c>
      <c r="G27" s="322">
        <f t="shared" si="27"/>
        <v>680546</v>
      </c>
      <c r="H27" s="322">
        <f t="shared" si="27"/>
        <v>652590</v>
      </c>
      <c r="I27" s="322">
        <f t="shared" si="27"/>
        <v>655846</v>
      </c>
    </row>
    <row r="28" spans="1:10">
      <c r="A28" s="323" t="s">
        <v>12</v>
      </c>
      <c r="B28" s="324" t="s">
        <v>13</v>
      </c>
      <c r="C28" s="331" t="s">
        <v>224</v>
      </c>
      <c r="D28" s="325" t="s">
        <v>0</v>
      </c>
      <c r="E28" s="337">
        <v>1304708</v>
      </c>
      <c r="F28" s="337">
        <v>712521.52</v>
      </c>
      <c r="G28" s="337">
        <v>613282</v>
      </c>
      <c r="H28" s="337">
        <v>588090</v>
      </c>
      <c r="I28" s="337">
        <v>591024</v>
      </c>
    </row>
    <row r="29" spans="1:10">
      <c r="A29" s="323" t="s">
        <v>14</v>
      </c>
      <c r="B29" s="324" t="s">
        <v>279</v>
      </c>
      <c r="C29" s="331" t="s">
        <v>224</v>
      </c>
      <c r="D29" s="325" t="s">
        <v>0</v>
      </c>
      <c r="E29" s="337">
        <v>144000</v>
      </c>
      <c r="F29" s="337">
        <v>85380.06</v>
      </c>
      <c r="G29" s="337">
        <v>67264</v>
      </c>
      <c r="H29" s="337">
        <v>64500</v>
      </c>
      <c r="I29" s="337">
        <v>64822</v>
      </c>
    </row>
    <row r="30" spans="1:10">
      <c r="A30" s="319" t="s">
        <v>16</v>
      </c>
      <c r="B30" s="320" t="s">
        <v>17</v>
      </c>
      <c r="C30" s="331" t="s">
        <v>224</v>
      </c>
      <c r="D30" s="322"/>
      <c r="E30" s="322">
        <f t="shared" ref="E30:I30" si="28">SUM(E31:E35)</f>
        <v>805548</v>
      </c>
      <c r="F30" s="322">
        <f>SUM(F31:F35)</f>
        <v>311145.67000000004</v>
      </c>
      <c r="G30" s="322">
        <f t="shared" si="28"/>
        <v>601300</v>
      </c>
      <c r="H30" s="322">
        <f t="shared" si="28"/>
        <v>570000</v>
      </c>
      <c r="I30" s="322">
        <f t="shared" si="28"/>
        <v>570000</v>
      </c>
    </row>
    <row r="31" spans="1:10">
      <c r="A31" s="323" t="s">
        <v>18</v>
      </c>
      <c r="B31" s="324" t="s">
        <v>19</v>
      </c>
      <c r="C31" s="331" t="s">
        <v>224</v>
      </c>
      <c r="D31" s="325" t="s">
        <v>0</v>
      </c>
      <c r="E31" s="337">
        <v>200000</v>
      </c>
      <c r="F31" s="337">
        <v>71018.48</v>
      </c>
      <c r="G31" s="337">
        <v>200000</v>
      </c>
      <c r="H31" s="337">
        <v>200000</v>
      </c>
      <c r="I31" s="337">
        <v>200000</v>
      </c>
    </row>
    <row r="32" spans="1:10">
      <c r="A32" s="323" t="s">
        <v>20</v>
      </c>
      <c r="B32" s="324" t="s">
        <v>21</v>
      </c>
      <c r="C32" s="331" t="s">
        <v>224</v>
      </c>
      <c r="D32" s="325" t="s">
        <v>0</v>
      </c>
      <c r="E32" s="337">
        <v>500000</v>
      </c>
      <c r="F32" s="337">
        <v>184231.41</v>
      </c>
      <c r="G32" s="337">
        <v>300000</v>
      </c>
      <c r="H32" s="337">
        <v>300000</v>
      </c>
      <c r="I32" s="337">
        <v>300000</v>
      </c>
    </row>
    <row r="33" spans="1:9">
      <c r="A33" s="323" t="s">
        <v>22</v>
      </c>
      <c r="B33" s="324" t="s">
        <v>23</v>
      </c>
      <c r="C33" s="331" t="s">
        <v>224</v>
      </c>
      <c r="D33" s="325" t="s">
        <v>0</v>
      </c>
      <c r="E33" s="337">
        <v>70000</v>
      </c>
      <c r="F33" s="337">
        <v>55543.78</v>
      </c>
      <c r="G33" s="337">
        <v>70000</v>
      </c>
      <c r="H33" s="337">
        <v>70000</v>
      </c>
      <c r="I33" s="337">
        <v>70000</v>
      </c>
    </row>
    <row r="34" spans="1:9">
      <c r="A34" s="668" t="s">
        <v>22</v>
      </c>
      <c r="B34" s="669" t="s">
        <v>23</v>
      </c>
      <c r="C34" s="670" t="s">
        <v>224</v>
      </c>
      <c r="D34" s="671" t="s">
        <v>259</v>
      </c>
      <c r="E34" s="672">
        <v>20548</v>
      </c>
      <c r="F34" s="672">
        <v>0</v>
      </c>
      <c r="G34" s="672">
        <v>31300</v>
      </c>
      <c r="H34" s="672">
        <v>0</v>
      </c>
      <c r="I34" s="672">
        <v>0</v>
      </c>
    </row>
    <row r="35" spans="1:9">
      <c r="A35" s="323">
        <v>3214</v>
      </c>
      <c r="B35" s="324" t="s">
        <v>315</v>
      </c>
      <c r="C35" s="331" t="s">
        <v>224</v>
      </c>
      <c r="D35" s="325" t="s">
        <v>0</v>
      </c>
      <c r="E35" s="337">
        <v>15000</v>
      </c>
      <c r="F35" s="337">
        <v>352</v>
      </c>
      <c r="G35" s="337">
        <v>0</v>
      </c>
      <c r="H35" s="337">
        <v>0</v>
      </c>
      <c r="I35" s="337">
        <v>0</v>
      </c>
    </row>
    <row r="36" spans="1:9">
      <c r="A36" s="319" t="s">
        <v>24</v>
      </c>
      <c r="B36" s="320" t="s">
        <v>25</v>
      </c>
      <c r="C36" s="331" t="s">
        <v>224</v>
      </c>
      <c r="D36" s="322"/>
      <c r="E36" s="322">
        <f>SUM(E37:E40)</f>
        <v>925000</v>
      </c>
      <c r="F36" s="322">
        <f>SUM(F37:F40)</f>
        <v>204969.44</v>
      </c>
      <c r="G36" s="322">
        <f>SUM(G37:G40)</f>
        <v>1046000</v>
      </c>
      <c r="H36" s="322">
        <f>SUM(H37:H40)</f>
        <v>1046000</v>
      </c>
      <c r="I36" s="322">
        <f>SUM(I37:I40)</f>
        <v>1046000</v>
      </c>
    </row>
    <row r="37" spans="1:9">
      <c r="A37" s="323" t="s">
        <v>26</v>
      </c>
      <c r="B37" s="324" t="s">
        <v>27</v>
      </c>
      <c r="C37" s="331" t="s">
        <v>224</v>
      </c>
      <c r="D37" s="325" t="s">
        <v>0</v>
      </c>
      <c r="E37" s="337">
        <v>225000</v>
      </c>
      <c r="F37" s="337">
        <v>96851.19</v>
      </c>
      <c r="G37" s="337">
        <v>347000</v>
      </c>
      <c r="H37" s="337">
        <v>347000</v>
      </c>
      <c r="I37" s="337">
        <v>347000</v>
      </c>
    </row>
    <row r="38" spans="1:9">
      <c r="A38" s="323" t="s">
        <v>28</v>
      </c>
      <c r="B38" s="327" t="s">
        <v>29</v>
      </c>
      <c r="C38" s="331" t="s">
        <v>224</v>
      </c>
      <c r="D38" s="325" t="s">
        <v>0</v>
      </c>
      <c r="E38" s="337">
        <v>660000</v>
      </c>
      <c r="F38" s="337">
        <v>94496.26</v>
      </c>
      <c r="G38" s="337">
        <v>626000</v>
      </c>
      <c r="H38" s="337">
        <v>626000</v>
      </c>
      <c r="I38" s="337">
        <v>626000</v>
      </c>
    </row>
    <row r="39" spans="1:9">
      <c r="A39" s="323" t="s">
        <v>30</v>
      </c>
      <c r="B39" s="324" t="s">
        <v>31</v>
      </c>
      <c r="C39" s="331" t="s">
        <v>224</v>
      </c>
      <c r="D39" s="325" t="s">
        <v>0</v>
      </c>
      <c r="E39" s="337">
        <v>20000</v>
      </c>
      <c r="F39" s="337">
        <v>3433.44</v>
      </c>
      <c r="G39" s="337">
        <v>13000</v>
      </c>
      <c r="H39" s="337">
        <v>13000</v>
      </c>
      <c r="I39" s="337">
        <v>13000</v>
      </c>
    </row>
    <row r="40" spans="1:9">
      <c r="A40" s="323" t="s">
        <v>32</v>
      </c>
      <c r="B40" s="324" t="s">
        <v>33</v>
      </c>
      <c r="C40" s="331" t="s">
        <v>224</v>
      </c>
      <c r="D40" s="325" t="s">
        <v>0</v>
      </c>
      <c r="E40" s="337">
        <v>20000</v>
      </c>
      <c r="F40" s="337">
        <v>10188.549999999999</v>
      </c>
      <c r="G40" s="337">
        <v>60000</v>
      </c>
      <c r="H40" s="337">
        <v>60000</v>
      </c>
      <c r="I40" s="337">
        <v>60000</v>
      </c>
    </row>
    <row r="41" spans="1:9">
      <c r="A41" s="319" t="s">
        <v>34</v>
      </c>
      <c r="B41" s="320" t="s">
        <v>35</v>
      </c>
      <c r="C41" s="331" t="s">
        <v>224</v>
      </c>
      <c r="D41" s="322"/>
      <c r="E41" s="322">
        <f>SUM(E42:E53)</f>
        <v>3958000</v>
      </c>
      <c r="F41" s="322">
        <f>SUM(F42:F53)</f>
        <v>1225557.25</v>
      </c>
      <c r="G41" s="322">
        <f t="shared" ref="G41:I41" si="29">SUM(G42:G53)</f>
        <v>5442200</v>
      </c>
      <c r="H41" s="322">
        <f t="shared" si="29"/>
        <v>3848100</v>
      </c>
      <c r="I41" s="322">
        <f t="shared" si="29"/>
        <v>3862600</v>
      </c>
    </row>
    <row r="42" spans="1:9">
      <c r="A42" s="323" t="s">
        <v>36</v>
      </c>
      <c r="B42" s="324" t="s">
        <v>37</v>
      </c>
      <c r="C42" s="331" t="s">
        <v>224</v>
      </c>
      <c r="D42" s="325" t="s">
        <v>0</v>
      </c>
      <c r="E42" s="337">
        <v>539000</v>
      </c>
      <c r="F42" s="337">
        <v>88281.88</v>
      </c>
      <c r="G42" s="337">
        <v>769200</v>
      </c>
      <c r="H42" s="337">
        <v>769200</v>
      </c>
      <c r="I42" s="337">
        <v>769200</v>
      </c>
    </row>
    <row r="43" spans="1:9">
      <c r="A43" s="323" t="s">
        <v>38</v>
      </c>
      <c r="B43" s="324" t="s">
        <v>39</v>
      </c>
      <c r="C43" s="331" t="s">
        <v>224</v>
      </c>
      <c r="D43" s="325" t="s">
        <v>0</v>
      </c>
      <c r="E43" s="337">
        <v>825000</v>
      </c>
      <c r="F43" s="337">
        <v>133194.68</v>
      </c>
      <c r="G43" s="337">
        <v>864500</v>
      </c>
      <c r="H43" s="337">
        <v>864500</v>
      </c>
      <c r="I43" s="337">
        <v>864500</v>
      </c>
    </row>
    <row r="44" spans="1:9">
      <c r="A44" s="323" t="s">
        <v>40</v>
      </c>
      <c r="B44" s="324" t="s">
        <v>41</v>
      </c>
      <c r="C44" s="331" t="s">
        <v>224</v>
      </c>
      <c r="D44" s="325" t="s">
        <v>0</v>
      </c>
      <c r="E44" s="337">
        <v>400000</v>
      </c>
      <c r="F44" s="337">
        <v>169444.67</v>
      </c>
      <c r="G44" s="337">
        <v>400000</v>
      </c>
      <c r="H44" s="337">
        <v>400000</v>
      </c>
      <c r="I44" s="337">
        <v>400000</v>
      </c>
    </row>
    <row r="45" spans="1:9">
      <c r="A45" s="323" t="s">
        <v>42</v>
      </c>
      <c r="B45" s="324" t="s">
        <v>43</v>
      </c>
      <c r="C45" s="331" t="s">
        <v>224</v>
      </c>
      <c r="D45" s="325" t="s">
        <v>0</v>
      </c>
      <c r="E45" s="337">
        <v>630000</v>
      </c>
      <c r="F45" s="337">
        <v>85587.58</v>
      </c>
      <c r="G45" s="337">
        <v>756400</v>
      </c>
      <c r="H45" s="337">
        <v>756400</v>
      </c>
      <c r="I45" s="337">
        <v>756400</v>
      </c>
    </row>
    <row r="46" spans="1:9">
      <c r="A46" s="323" t="s">
        <v>44</v>
      </c>
      <c r="B46" s="324" t="s">
        <v>45</v>
      </c>
      <c r="C46" s="331" t="s">
        <v>224</v>
      </c>
      <c r="D46" s="325" t="s">
        <v>0</v>
      </c>
      <c r="E46" s="337">
        <v>420000</v>
      </c>
      <c r="F46" s="337">
        <v>269126.32</v>
      </c>
      <c r="G46" s="337">
        <v>1792100</v>
      </c>
      <c r="H46" s="337">
        <v>200000</v>
      </c>
      <c r="I46" s="337">
        <v>200000</v>
      </c>
    </row>
    <row r="47" spans="1:9">
      <c r="A47" s="668">
        <v>3235</v>
      </c>
      <c r="B47" s="669" t="s">
        <v>45</v>
      </c>
      <c r="C47" s="670" t="s">
        <v>224</v>
      </c>
      <c r="D47" s="671" t="s">
        <v>259</v>
      </c>
      <c r="E47" s="672">
        <v>0</v>
      </c>
      <c r="F47" s="672">
        <v>7425</v>
      </c>
      <c r="G47" s="672">
        <v>0</v>
      </c>
      <c r="H47" s="672">
        <v>0</v>
      </c>
      <c r="I47" s="672">
        <v>0</v>
      </c>
    </row>
    <row r="48" spans="1:9">
      <c r="A48" s="323" t="s">
        <v>46</v>
      </c>
      <c r="B48" s="324" t="s">
        <v>47</v>
      </c>
      <c r="C48" s="331" t="s">
        <v>224</v>
      </c>
      <c r="D48" s="325" t="s">
        <v>0</v>
      </c>
      <c r="E48" s="337">
        <v>47000</v>
      </c>
      <c r="F48" s="337">
        <v>1540</v>
      </c>
      <c r="G48" s="337">
        <v>21000</v>
      </c>
      <c r="H48" s="337">
        <v>19000</v>
      </c>
      <c r="I48" s="337">
        <v>33500</v>
      </c>
    </row>
    <row r="49" spans="1:9">
      <c r="A49" s="323" t="s">
        <v>48</v>
      </c>
      <c r="B49" s="324" t="s">
        <v>49</v>
      </c>
      <c r="C49" s="331" t="s">
        <v>224</v>
      </c>
      <c r="D49" s="325" t="s">
        <v>0</v>
      </c>
      <c r="E49" s="463">
        <v>400000</v>
      </c>
      <c r="F49" s="463">
        <v>125335.38</v>
      </c>
      <c r="G49" s="463">
        <v>400000</v>
      </c>
      <c r="H49" s="463">
        <v>400000</v>
      </c>
      <c r="I49" s="463">
        <v>400000</v>
      </c>
    </row>
    <row r="50" spans="1:9">
      <c r="A50" s="668">
        <v>3237</v>
      </c>
      <c r="B50" s="669" t="s">
        <v>49</v>
      </c>
      <c r="C50" s="670" t="s">
        <v>224</v>
      </c>
      <c r="D50" s="671" t="s">
        <v>259</v>
      </c>
      <c r="E50" s="672">
        <v>0</v>
      </c>
      <c r="F50" s="672">
        <v>3525</v>
      </c>
      <c r="G50" s="672">
        <v>0</v>
      </c>
      <c r="H50" s="672">
        <v>0</v>
      </c>
      <c r="I50" s="672">
        <v>0</v>
      </c>
    </row>
    <row r="51" spans="1:9">
      <c r="A51" s="323" t="s">
        <v>50</v>
      </c>
      <c r="B51" s="324" t="s">
        <v>51</v>
      </c>
      <c r="C51" s="331" t="s">
        <v>224</v>
      </c>
      <c r="D51" s="325" t="s">
        <v>0</v>
      </c>
      <c r="E51" s="337">
        <v>382000</v>
      </c>
      <c r="F51" s="337">
        <v>169257.3</v>
      </c>
      <c r="G51" s="337">
        <v>123000</v>
      </c>
      <c r="H51" s="337">
        <v>123000</v>
      </c>
      <c r="I51" s="337">
        <v>123000</v>
      </c>
    </row>
    <row r="52" spans="1:9">
      <c r="A52" s="668">
        <v>3238</v>
      </c>
      <c r="B52" s="669" t="s">
        <v>51</v>
      </c>
      <c r="C52" s="670" t="s">
        <v>224</v>
      </c>
      <c r="D52" s="671" t="s">
        <v>259</v>
      </c>
      <c r="E52" s="672">
        <v>0</v>
      </c>
      <c r="F52" s="672">
        <v>1875</v>
      </c>
      <c r="G52" s="672">
        <v>0</v>
      </c>
      <c r="H52" s="672">
        <v>0</v>
      </c>
      <c r="I52" s="672">
        <v>0</v>
      </c>
    </row>
    <row r="53" spans="1:9">
      <c r="A53" s="323" t="s">
        <v>52</v>
      </c>
      <c r="B53" s="324" t="s">
        <v>53</v>
      </c>
      <c r="C53" s="331" t="s">
        <v>224</v>
      </c>
      <c r="D53" s="325" t="s">
        <v>0</v>
      </c>
      <c r="E53" s="337">
        <v>315000</v>
      </c>
      <c r="F53" s="337">
        <v>170964.44</v>
      </c>
      <c r="G53" s="337">
        <v>316000</v>
      </c>
      <c r="H53" s="337">
        <v>316000</v>
      </c>
      <c r="I53" s="337">
        <v>316000</v>
      </c>
    </row>
    <row r="54" spans="1:9">
      <c r="A54" s="319" t="s">
        <v>54</v>
      </c>
      <c r="B54" s="320" t="s">
        <v>55</v>
      </c>
      <c r="C54" s="331" t="s">
        <v>224</v>
      </c>
      <c r="D54" s="322"/>
      <c r="E54" s="322">
        <f t="shared" ref="E54:I54" si="30">SUM(E55:E56)</f>
        <v>10000</v>
      </c>
      <c r="F54" s="322">
        <f>SUM(F55:F56)</f>
        <v>29555.88</v>
      </c>
      <c r="G54" s="322">
        <f t="shared" si="30"/>
        <v>60500</v>
      </c>
      <c r="H54" s="322">
        <f t="shared" si="30"/>
        <v>60500</v>
      </c>
      <c r="I54" s="322">
        <f t="shared" si="30"/>
        <v>60500</v>
      </c>
    </row>
    <row r="55" spans="1:9">
      <c r="A55" s="323" t="s">
        <v>56</v>
      </c>
      <c r="B55" s="324" t="s">
        <v>55</v>
      </c>
      <c r="C55" s="331" t="s">
        <v>224</v>
      </c>
      <c r="D55" s="325" t="s">
        <v>0</v>
      </c>
      <c r="E55" s="337">
        <v>10000</v>
      </c>
      <c r="F55" s="337">
        <v>4267.2299999999996</v>
      </c>
      <c r="G55" s="337">
        <v>60500</v>
      </c>
      <c r="H55" s="337">
        <v>60500</v>
      </c>
      <c r="I55" s="337">
        <v>60500</v>
      </c>
    </row>
    <row r="56" spans="1:9">
      <c r="A56" s="326">
        <v>3241</v>
      </c>
      <c r="B56" s="508" t="s">
        <v>55</v>
      </c>
      <c r="C56" s="509" t="s">
        <v>224</v>
      </c>
      <c r="D56" s="510" t="s">
        <v>252</v>
      </c>
      <c r="E56" s="511">
        <v>0</v>
      </c>
      <c r="F56" s="511">
        <v>25288.65</v>
      </c>
      <c r="G56" s="511">
        <v>0</v>
      </c>
      <c r="H56" s="511">
        <v>0</v>
      </c>
      <c r="I56" s="511">
        <v>0</v>
      </c>
    </row>
    <row r="57" spans="1:9">
      <c r="A57" s="319" t="s">
        <v>57</v>
      </c>
      <c r="B57" s="320" t="s">
        <v>58</v>
      </c>
      <c r="C57" s="331" t="s">
        <v>224</v>
      </c>
      <c r="D57" s="322"/>
      <c r="E57" s="322">
        <f>SUM(E58:E65)</f>
        <v>582000</v>
      </c>
      <c r="F57" s="322">
        <f>SUM(F58:F65)</f>
        <v>321822.86</v>
      </c>
      <c r="G57" s="322">
        <f>SUM(G58:G65)</f>
        <v>518000</v>
      </c>
      <c r="H57" s="322">
        <f t="shared" ref="H57:I57" si="31">SUM(H58:H65)</f>
        <v>440774</v>
      </c>
      <c r="I57" s="322">
        <f t="shared" si="31"/>
        <v>434510</v>
      </c>
    </row>
    <row r="58" spans="1:9">
      <c r="A58" s="323" t="s">
        <v>59</v>
      </c>
      <c r="B58" s="324" t="s">
        <v>60</v>
      </c>
      <c r="C58" s="331" t="s">
        <v>224</v>
      </c>
      <c r="D58" s="325" t="s">
        <v>0</v>
      </c>
      <c r="E58" s="337">
        <v>20000</v>
      </c>
      <c r="F58" s="337">
        <v>0</v>
      </c>
      <c r="G58" s="337">
        <v>39000</v>
      </c>
      <c r="H58" s="337">
        <v>39000</v>
      </c>
      <c r="I58" s="337">
        <v>39000</v>
      </c>
    </row>
    <row r="59" spans="1:9">
      <c r="A59" s="323" t="s">
        <v>61</v>
      </c>
      <c r="B59" s="324" t="s">
        <v>62</v>
      </c>
      <c r="C59" s="331" t="s">
        <v>224</v>
      </c>
      <c r="D59" s="325" t="s">
        <v>0</v>
      </c>
      <c r="E59" s="337">
        <v>22000</v>
      </c>
      <c r="F59" s="337">
        <v>4955.6499999999996</v>
      </c>
      <c r="G59" s="337">
        <v>50000</v>
      </c>
      <c r="H59" s="337">
        <v>50000</v>
      </c>
      <c r="I59" s="337">
        <v>50000</v>
      </c>
    </row>
    <row r="60" spans="1:9">
      <c r="A60" s="323" t="s">
        <v>63</v>
      </c>
      <c r="B60" s="324" t="s">
        <v>64</v>
      </c>
      <c r="C60" s="331" t="s">
        <v>224</v>
      </c>
      <c r="D60" s="325" t="s">
        <v>0</v>
      </c>
      <c r="E60" s="337">
        <v>100000</v>
      </c>
      <c r="F60" s="337">
        <v>16860.84</v>
      </c>
      <c r="G60" s="337">
        <v>85000</v>
      </c>
      <c r="H60" s="337">
        <v>85000</v>
      </c>
      <c r="I60" s="337">
        <v>85000</v>
      </c>
    </row>
    <row r="61" spans="1:9">
      <c r="A61" s="668">
        <v>3293</v>
      </c>
      <c r="B61" s="669" t="s">
        <v>64</v>
      </c>
      <c r="C61" s="670" t="s">
        <v>224</v>
      </c>
      <c r="D61" s="671" t="s">
        <v>259</v>
      </c>
      <c r="E61" s="672">
        <v>0</v>
      </c>
      <c r="F61" s="672">
        <v>14939.5</v>
      </c>
      <c r="G61" s="672">
        <v>0</v>
      </c>
      <c r="H61" s="672">
        <v>0</v>
      </c>
      <c r="I61" s="672">
        <v>0</v>
      </c>
    </row>
    <row r="62" spans="1:9">
      <c r="A62" s="323" t="s">
        <v>65</v>
      </c>
      <c r="B62" s="324" t="s">
        <v>338</v>
      </c>
      <c r="C62" s="331" t="s">
        <v>224</v>
      </c>
      <c r="D62" s="325" t="s">
        <v>0</v>
      </c>
      <c r="E62" s="337">
        <v>170000</v>
      </c>
      <c r="F62" s="337">
        <v>143721.15</v>
      </c>
      <c r="G62" s="337">
        <v>50000</v>
      </c>
      <c r="H62" s="337">
        <v>50000</v>
      </c>
      <c r="I62" s="337">
        <v>50000</v>
      </c>
    </row>
    <row r="63" spans="1:9">
      <c r="A63" s="323" t="s">
        <v>67</v>
      </c>
      <c r="B63" s="324" t="s">
        <v>68</v>
      </c>
      <c r="C63" s="331" t="s">
        <v>224</v>
      </c>
      <c r="D63" s="325" t="s">
        <v>0</v>
      </c>
      <c r="E63" s="337">
        <v>60000</v>
      </c>
      <c r="F63" s="337">
        <v>25051.13</v>
      </c>
      <c r="G63" s="337">
        <v>60000</v>
      </c>
      <c r="H63" s="337">
        <v>60000</v>
      </c>
      <c r="I63" s="337">
        <v>60000</v>
      </c>
    </row>
    <row r="64" spans="1:9">
      <c r="A64" s="323">
        <v>3296</v>
      </c>
      <c r="B64" s="324" t="s">
        <v>106</v>
      </c>
      <c r="C64" s="331" t="s">
        <v>224</v>
      </c>
      <c r="D64" s="325" t="s">
        <v>0</v>
      </c>
      <c r="E64" s="337">
        <v>200000</v>
      </c>
      <c r="F64" s="337">
        <v>46400.3</v>
      </c>
      <c r="G64" s="337">
        <v>184000</v>
      </c>
      <c r="H64" s="337">
        <v>106774</v>
      </c>
      <c r="I64" s="337">
        <v>100510</v>
      </c>
    </row>
    <row r="65" spans="1:9">
      <c r="A65" s="323" t="s">
        <v>69</v>
      </c>
      <c r="B65" s="324" t="s">
        <v>58</v>
      </c>
      <c r="C65" s="331" t="s">
        <v>224</v>
      </c>
      <c r="D65" s="325" t="s">
        <v>0</v>
      </c>
      <c r="E65" s="337">
        <v>10000</v>
      </c>
      <c r="F65" s="337">
        <v>69894.289999999994</v>
      </c>
      <c r="G65" s="337">
        <v>50000</v>
      </c>
      <c r="H65" s="337">
        <v>50000</v>
      </c>
      <c r="I65" s="337">
        <v>50000</v>
      </c>
    </row>
    <row r="66" spans="1:9">
      <c r="A66" s="319" t="s">
        <v>70</v>
      </c>
      <c r="B66" s="320" t="s">
        <v>71</v>
      </c>
      <c r="C66" s="331" t="s">
        <v>224</v>
      </c>
      <c r="D66" s="322"/>
      <c r="E66" s="322">
        <f>SUM(E67:E68)</f>
        <v>5000</v>
      </c>
      <c r="F66" s="322">
        <f>SUM(F67:F68)</f>
        <v>3299.81</v>
      </c>
      <c r="G66" s="322">
        <f>SUM(G67:G68)</f>
        <v>9000</v>
      </c>
      <c r="H66" s="322">
        <f>SUM(H67:H68)</f>
        <v>9000</v>
      </c>
      <c r="I66" s="322">
        <f>SUM(I67:I68)</f>
        <v>9000</v>
      </c>
    </row>
    <row r="67" spans="1:9">
      <c r="A67" s="323" t="s">
        <v>72</v>
      </c>
      <c r="B67" s="324" t="s">
        <v>73</v>
      </c>
      <c r="C67" s="331" t="s">
        <v>224</v>
      </c>
      <c r="D67" s="325" t="s">
        <v>0</v>
      </c>
      <c r="E67" s="337">
        <v>5000</v>
      </c>
      <c r="F67" s="337">
        <v>2037.86</v>
      </c>
      <c r="G67" s="337">
        <v>9000</v>
      </c>
      <c r="H67" s="337">
        <v>9000</v>
      </c>
      <c r="I67" s="337">
        <v>9000</v>
      </c>
    </row>
    <row r="68" spans="1:9">
      <c r="A68" s="323" t="s">
        <v>76</v>
      </c>
      <c r="B68" s="324" t="s">
        <v>77</v>
      </c>
      <c r="C68" s="331" t="s">
        <v>224</v>
      </c>
      <c r="D68" s="325" t="s">
        <v>0</v>
      </c>
      <c r="E68" s="337">
        <v>0</v>
      </c>
      <c r="F68" s="337">
        <v>1261.95</v>
      </c>
      <c r="G68" s="337">
        <v>0</v>
      </c>
      <c r="H68" s="337">
        <v>0</v>
      </c>
      <c r="I68" s="337">
        <v>0</v>
      </c>
    </row>
    <row r="69" spans="1:9">
      <c r="A69" s="329">
        <v>411</v>
      </c>
      <c r="B69" s="320" t="s">
        <v>397</v>
      </c>
      <c r="C69" s="331" t="s">
        <v>224</v>
      </c>
      <c r="D69" s="325"/>
      <c r="E69" s="328">
        <f>E70</f>
        <v>550000</v>
      </c>
      <c r="F69" s="328">
        <f>F70</f>
        <v>0</v>
      </c>
      <c r="G69" s="328">
        <f t="shared" ref="G69:I69" si="32">G70</f>
        <v>0</v>
      </c>
      <c r="H69" s="328">
        <f t="shared" si="32"/>
        <v>0</v>
      </c>
      <c r="I69" s="328">
        <f t="shared" si="32"/>
        <v>0</v>
      </c>
    </row>
    <row r="70" spans="1:9">
      <c r="A70" s="335">
        <v>4111</v>
      </c>
      <c r="B70" s="334" t="s">
        <v>398</v>
      </c>
      <c r="C70" s="331" t="s">
        <v>224</v>
      </c>
      <c r="D70" s="325" t="s">
        <v>0</v>
      </c>
      <c r="E70" s="337">
        <v>550000</v>
      </c>
      <c r="F70" s="337">
        <v>0</v>
      </c>
      <c r="G70" s="337">
        <v>0</v>
      </c>
      <c r="H70" s="337">
        <v>0</v>
      </c>
      <c r="I70" s="337">
        <v>0</v>
      </c>
    </row>
    <row r="71" spans="1:9">
      <c r="A71" s="319" t="s">
        <v>83</v>
      </c>
      <c r="B71" s="320" t="s">
        <v>84</v>
      </c>
      <c r="C71" s="331" t="s">
        <v>224</v>
      </c>
      <c r="D71" s="328"/>
      <c r="E71" s="328">
        <f>SUM(E72:E73)</f>
        <v>95000</v>
      </c>
      <c r="F71" s="328">
        <f t="shared" ref="F71:I71" si="33">SUM(F72:F73)</f>
        <v>56738.75</v>
      </c>
      <c r="G71" s="328">
        <f t="shared" si="33"/>
        <v>70000</v>
      </c>
      <c r="H71" s="328">
        <f t="shared" si="33"/>
        <v>70000</v>
      </c>
      <c r="I71" s="328">
        <f t="shared" si="33"/>
        <v>70000</v>
      </c>
    </row>
    <row r="72" spans="1:9">
      <c r="A72" s="323" t="s">
        <v>85</v>
      </c>
      <c r="B72" s="324" t="s">
        <v>86</v>
      </c>
      <c r="C72" s="331" t="s">
        <v>224</v>
      </c>
      <c r="D72" s="325" t="s">
        <v>0</v>
      </c>
      <c r="E72" s="337">
        <v>95000</v>
      </c>
      <c r="F72" s="337">
        <v>56738.75</v>
      </c>
      <c r="G72" s="337">
        <v>70000</v>
      </c>
      <c r="H72" s="337">
        <v>70000</v>
      </c>
      <c r="I72" s="337">
        <v>70000</v>
      </c>
    </row>
    <row r="73" spans="1:9">
      <c r="A73" s="668">
        <v>4124</v>
      </c>
      <c r="B73" s="669" t="s">
        <v>446</v>
      </c>
      <c r="C73" s="670" t="s">
        <v>224</v>
      </c>
      <c r="D73" s="671" t="s">
        <v>259</v>
      </c>
      <c r="E73" s="672">
        <v>0</v>
      </c>
      <c r="F73" s="672">
        <v>0</v>
      </c>
      <c r="G73" s="672">
        <v>0</v>
      </c>
      <c r="H73" s="672">
        <v>0</v>
      </c>
      <c r="I73" s="672">
        <v>0</v>
      </c>
    </row>
    <row r="74" spans="1:9">
      <c r="A74" s="319" t="s">
        <v>88</v>
      </c>
      <c r="B74" s="320" t="s">
        <v>89</v>
      </c>
      <c r="C74" s="331" t="s">
        <v>224</v>
      </c>
      <c r="D74" s="328"/>
      <c r="E74" s="328">
        <f>SUM(E75:E77)</f>
        <v>220000</v>
      </c>
      <c r="F74" s="328">
        <f>SUM(F75:F77)</f>
        <v>91496.94</v>
      </c>
      <c r="G74" s="328">
        <f t="shared" ref="G74:I74" si="34">SUM(G75:G77)</f>
        <v>400000</v>
      </c>
      <c r="H74" s="328">
        <f t="shared" si="34"/>
        <v>400000</v>
      </c>
      <c r="I74" s="328">
        <f t="shared" si="34"/>
        <v>400000</v>
      </c>
    </row>
    <row r="75" spans="1:9">
      <c r="A75" s="323" t="s">
        <v>90</v>
      </c>
      <c r="B75" s="324" t="s">
        <v>91</v>
      </c>
      <c r="C75" s="331" t="s">
        <v>224</v>
      </c>
      <c r="D75" s="325" t="s">
        <v>0</v>
      </c>
      <c r="E75" s="337">
        <v>200000</v>
      </c>
      <c r="F75" s="337">
        <v>76044.94</v>
      </c>
      <c r="G75" s="337">
        <v>400000</v>
      </c>
      <c r="H75" s="337">
        <v>400000</v>
      </c>
      <c r="I75" s="337">
        <v>400000</v>
      </c>
    </row>
    <row r="76" spans="1:9">
      <c r="A76" s="323" t="s">
        <v>92</v>
      </c>
      <c r="B76" s="324" t="s">
        <v>93</v>
      </c>
      <c r="C76" s="331" t="s">
        <v>224</v>
      </c>
      <c r="D76" s="325" t="s">
        <v>0</v>
      </c>
      <c r="E76" s="337">
        <v>20000</v>
      </c>
      <c r="F76" s="337">
        <v>11314</v>
      </c>
      <c r="G76" s="337">
        <v>0</v>
      </c>
      <c r="H76" s="337">
        <v>0</v>
      </c>
      <c r="I76" s="337">
        <v>0</v>
      </c>
    </row>
    <row r="77" spans="1:9">
      <c r="A77" s="323">
        <v>4225</v>
      </c>
      <c r="B77" s="324" t="s">
        <v>447</v>
      </c>
      <c r="C77" s="331" t="s">
        <v>224</v>
      </c>
      <c r="D77" s="325" t="s">
        <v>0</v>
      </c>
      <c r="E77" s="337">
        <v>0</v>
      </c>
      <c r="F77" s="337">
        <v>4138</v>
      </c>
      <c r="G77" s="337">
        <v>0</v>
      </c>
      <c r="H77" s="337">
        <v>0</v>
      </c>
      <c r="I77" s="337">
        <v>0</v>
      </c>
    </row>
    <row r="78" spans="1:9">
      <c r="A78" s="329">
        <v>426</v>
      </c>
      <c r="B78" s="320" t="s">
        <v>177</v>
      </c>
      <c r="C78" s="331" t="s">
        <v>224</v>
      </c>
      <c r="D78" s="328"/>
      <c r="E78" s="328">
        <f t="shared" ref="E78:I78" si="35">SUM(E79)</f>
        <v>280000</v>
      </c>
      <c r="F78" s="328">
        <f t="shared" si="35"/>
        <v>46875</v>
      </c>
      <c r="G78" s="328">
        <f t="shared" si="35"/>
        <v>200000</v>
      </c>
      <c r="H78" s="328">
        <f t="shared" si="35"/>
        <v>200000</v>
      </c>
      <c r="I78" s="328">
        <f t="shared" si="35"/>
        <v>200000</v>
      </c>
    </row>
    <row r="79" spans="1:9">
      <c r="A79" s="323">
        <v>4262</v>
      </c>
      <c r="B79" s="324" t="s">
        <v>178</v>
      </c>
      <c r="C79" s="331" t="s">
        <v>224</v>
      </c>
      <c r="D79" s="325" t="s">
        <v>0</v>
      </c>
      <c r="E79" s="337">
        <v>280000</v>
      </c>
      <c r="F79" s="337">
        <v>46875</v>
      </c>
      <c r="G79" s="337">
        <v>200000</v>
      </c>
      <c r="H79" s="337">
        <v>200000</v>
      </c>
      <c r="I79" s="337">
        <v>200000</v>
      </c>
    </row>
    <row r="80" spans="1:9">
      <c r="A80" s="329">
        <v>547</v>
      </c>
      <c r="B80" s="320" t="s">
        <v>317</v>
      </c>
      <c r="C80" s="331" t="s">
        <v>224</v>
      </c>
      <c r="D80" s="328"/>
      <c r="E80" s="328">
        <f t="shared" ref="E80:I80" si="36">SUM(E81)</f>
        <v>0</v>
      </c>
      <c r="F80" s="328">
        <f t="shared" si="36"/>
        <v>0</v>
      </c>
      <c r="G80" s="328">
        <f t="shared" si="36"/>
        <v>0</v>
      </c>
      <c r="H80" s="328">
        <f t="shared" si="36"/>
        <v>0</v>
      </c>
      <c r="I80" s="328">
        <f t="shared" si="36"/>
        <v>0</v>
      </c>
    </row>
    <row r="81" spans="1:9">
      <c r="A81" s="456">
        <v>5471</v>
      </c>
      <c r="B81" s="457" t="s">
        <v>286</v>
      </c>
      <c r="C81" s="331" t="s">
        <v>224</v>
      </c>
      <c r="D81" s="325" t="s">
        <v>0</v>
      </c>
      <c r="E81" s="337">
        <v>0</v>
      </c>
      <c r="F81" s="337">
        <v>0</v>
      </c>
      <c r="G81" s="337">
        <v>0</v>
      </c>
      <c r="H81" s="464">
        <v>0</v>
      </c>
      <c r="I81" s="464">
        <v>0</v>
      </c>
    </row>
    <row r="82" spans="1:9">
      <c r="A82" s="315" t="s">
        <v>360</v>
      </c>
      <c r="B82" s="316" t="s">
        <v>346</v>
      </c>
      <c r="C82" s="317" t="s">
        <v>224</v>
      </c>
      <c r="D82" s="318"/>
      <c r="E82" s="318">
        <f>E83+E86+E91+E93+E96+E98</f>
        <v>11875000</v>
      </c>
      <c r="F82" s="318">
        <f t="shared" ref="F82:I82" si="37">F83+F86+F91+F93+F96+F98</f>
        <v>400978.52999999997</v>
      </c>
      <c r="G82" s="318">
        <f t="shared" si="37"/>
        <v>11439800</v>
      </c>
      <c r="H82" s="318">
        <f t="shared" si="37"/>
        <v>5430500</v>
      </c>
      <c r="I82" s="318">
        <f t="shared" si="37"/>
        <v>3690000</v>
      </c>
    </row>
    <row r="83" spans="1:9">
      <c r="A83" s="857" t="s">
        <v>16</v>
      </c>
      <c r="B83" s="658" t="s">
        <v>17</v>
      </c>
      <c r="C83" s="858" t="s">
        <v>224</v>
      </c>
      <c r="D83" s="613"/>
      <c r="E83" s="613">
        <f t="shared" ref="E83:I83" si="38">E84+E85</f>
        <v>125000</v>
      </c>
      <c r="F83" s="613">
        <f t="shared" si="38"/>
        <v>0</v>
      </c>
      <c r="G83" s="613">
        <f t="shared" si="38"/>
        <v>75000</v>
      </c>
      <c r="H83" s="613">
        <f t="shared" si="38"/>
        <v>37500</v>
      </c>
      <c r="I83" s="613">
        <f t="shared" si="38"/>
        <v>0</v>
      </c>
    </row>
    <row r="84" spans="1:9">
      <c r="A84" s="859" t="s">
        <v>18</v>
      </c>
      <c r="B84" s="860" t="s">
        <v>19</v>
      </c>
      <c r="C84" s="858" t="s">
        <v>224</v>
      </c>
      <c r="D84" s="858" t="s">
        <v>314</v>
      </c>
      <c r="E84" s="614">
        <v>75000</v>
      </c>
      <c r="F84" s="614">
        <v>0</v>
      </c>
      <c r="G84" s="614">
        <v>37500</v>
      </c>
      <c r="H84" s="614">
        <v>0</v>
      </c>
      <c r="I84" s="614">
        <v>0</v>
      </c>
    </row>
    <row r="85" spans="1:9">
      <c r="A85" s="859" t="s">
        <v>22</v>
      </c>
      <c r="B85" s="860" t="s">
        <v>23</v>
      </c>
      <c r="C85" s="858" t="s">
        <v>224</v>
      </c>
      <c r="D85" s="858" t="s">
        <v>314</v>
      </c>
      <c r="E85" s="614">
        <v>50000</v>
      </c>
      <c r="F85" s="614">
        <v>0</v>
      </c>
      <c r="G85" s="614">
        <v>37500</v>
      </c>
      <c r="H85" s="614">
        <v>37500</v>
      </c>
      <c r="I85" s="614">
        <v>0</v>
      </c>
    </row>
    <row r="86" spans="1:9">
      <c r="A86" s="857" t="s">
        <v>34</v>
      </c>
      <c r="B86" s="658" t="s">
        <v>35</v>
      </c>
      <c r="C86" s="858" t="s">
        <v>224</v>
      </c>
      <c r="D86" s="613"/>
      <c r="E86" s="613">
        <f t="shared" ref="E86:I86" si="39">E87+E88+E89+E90</f>
        <v>925000</v>
      </c>
      <c r="F86" s="613">
        <f t="shared" si="39"/>
        <v>396152.61</v>
      </c>
      <c r="G86" s="613">
        <f t="shared" si="39"/>
        <v>2273600</v>
      </c>
      <c r="H86" s="613">
        <f t="shared" si="39"/>
        <v>1027500</v>
      </c>
      <c r="I86" s="613">
        <f t="shared" si="39"/>
        <v>690000</v>
      </c>
    </row>
    <row r="87" spans="1:9">
      <c r="A87" s="859" t="s">
        <v>40</v>
      </c>
      <c r="B87" s="860" t="s">
        <v>41</v>
      </c>
      <c r="C87" s="858" t="s">
        <v>224</v>
      </c>
      <c r="D87" s="858" t="s">
        <v>314</v>
      </c>
      <c r="E87" s="614">
        <v>75000</v>
      </c>
      <c r="F87" s="614">
        <v>0</v>
      </c>
      <c r="G87" s="614">
        <v>37500</v>
      </c>
      <c r="H87" s="614">
        <v>0</v>
      </c>
      <c r="I87" s="614">
        <v>0</v>
      </c>
    </row>
    <row r="88" spans="1:9">
      <c r="A88" s="859" t="s">
        <v>44</v>
      </c>
      <c r="B88" s="860" t="s">
        <v>45</v>
      </c>
      <c r="C88" s="858" t="s">
        <v>224</v>
      </c>
      <c r="D88" s="858" t="s">
        <v>314</v>
      </c>
      <c r="E88" s="614">
        <v>0</v>
      </c>
      <c r="F88" s="614">
        <v>0</v>
      </c>
      <c r="G88" s="614">
        <v>75000</v>
      </c>
      <c r="H88" s="614">
        <v>0</v>
      </c>
      <c r="I88" s="614">
        <v>0</v>
      </c>
    </row>
    <row r="89" spans="1:9">
      <c r="A89" s="859" t="s">
        <v>48</v>
      </c>
      <c r="B89" s="860" t="s">
        <v>49</v>
      </c>
      <c r="C89" s="858" t="s">
        <v>224</v>
      </c>
      <c r="D89" s="858" t="s">
        <v>314</v>
      </c>
      <c r="E89" s="614">
        <v>850000</v>
      </c>
      <c r="F89" s="614">
        <v>396152.61</v>
      </c>
      <c r="G89" s="614">
        <v>2123600</v>
      </c>
      <c r="H89" s="614">
        <v>1005000</v>
      </c>
      <c r="I89" s="614">
        <v>690000</v>
      </c>
    </row>
    <row r="90" spans="1:9">
      <c r="A90" s="859" t="s">
        <v>52</v>
      </c>
      <c r="B90" s="860" t="s">
        <v>53</v>
      </c>
      <c r="C90" s="858" t="s">
        <v>224</v>
      </c>
      <c r="D90" s="858" t="s">
        <v>314</v>
      </c>
      <c r="E90" s="614">
        <v>0</v>
      </c>
      <c r="F90" s="614">
        <v>0</v>
      </c>
      <c r="G90" s="614">
        <v>37500</v>
      </c>
      <c r="H90" s="614">
        <v>22500</v>
      </c>
      <c r="I90" s="614">
        <v>0</v>
      </c>
    </row>
    <row r="91" spans="1:9">
      <c r="A91" s="657" t="s">
        <v>54</v>
      </c>
      <c r="B91" s="658" t="s">
        <v>55</v>
      </c>
      <c r="C91" s="858" t="s">
        <v>224</v>
      </c>
      <c r="D91" s="613"/>
      <c r="E91" s="613">
        <f t="shared" ref="E91:I91" si="40">E92</f>
        <v>75000</v>
      </c>
      <c r="F91" s="613">
        <f t="shared" si="40"/>
        <v>4825.92</v>
      </c>
      <c r="G91" s="613">
        <f t="shared" si="40"/>
        <v>0</v>
      </c>
      <c r="H91" s="613">
        <f t="shared" si="40"/>
        <v>0</v>
      </c>
      <c r="I91" s="613">
        <f t="shared" si="40"/>
        <v>0</v>
      </c>
    </row>
    <row r="92" spans="1:9">
      <c r="A92" s="861" t="s">
        <v>56</v>
      </c>
      <c r="B92" s="860" t="s">
        <v>55</v>
      </c>
      <c r="C92" s="858" t="s">
        <v>224</v>
      </c>
      <c r="D92" s="858" t="s">
        <v>314</v>
      </c>
      <c r="E92" s="614">
        <v>75000</v>
      </c>
      <c r="F92" s="614">
        <v>4825.92</v>
      </c>
      <c r="G92" s="614">
        <v>0</v>
      </c>
      <c r="H92" s="614">
        <v>0</v>
      </c>
      <c r="I92" s="614">
        <v>0</v>
      </c>
    </row>
    <row r="93" spans="1:9">
      <c r="A93" s="657" t="s">
        <v>57</v>
      </c>
      <c r="B93" s="658" t="s">
        <v>58</v>
      </c>
      <c r="C93" s="858" t="s">
        <v>224</v>
      </c>
      <c r="D93" s="613"/>
      <c r="E93" s="613">
        <f t="shared" ref="E93:I93" si="41">E94+E95</f>
        <v>0</v>
      </c>
      <c r="F93" s="613">
        <f t="shared" si="41"/>
        <v>0</v>
      </c>
      <c r="G93" s="613">
        <f t="shared" si="41"/>
        <v>0</v>
      </c>
      <c r="H93" s="614">
        <f t="shared" si="41"/>
        <v>0</v>
      </c>
      <c r="I93" s="614">
        <f t="shared" si="41"/>
        <v>0</v>
      </c>
    </row>
    <row r="94" spans="1:9">
      <c r="A94" s="859" t="s">
        <v>59</v>
      </c>
      <c r="B94" s="860" t="s">
        <v>60</v>
      </c>
      <c r="C94" s="858" t="s">
        <v>224</v>
      </c>
      <c r="D94" s="858" t="s">
        <v>314</v>
      </c>
      <c r="E94" s="614">
        <v>0</v>
      </c>
      <c r="F94" s="614">
        <v>0</v>
      </c>
      <c r="G94" s="614">
        <v>0</v>
      </c>
      <c r="H94" s="614">
        <v>0</v>
      </c>
      <c r="I94" s="614">
        <v>0</v>
      </c>
    </row>
    <row r="95" spans="1:9">
      <c r="A95" s="859" t="s">
        <v>63</v>
      </c>
      <c r="B95" s="860" t="s">
        <v>64</v>
      </c>
      <c r="C95" s="858" t="s">
        <v>224</v>
      </c>
      <c r="D95" s="858" t="s">
        <v>314</v>
      </c>
      <c r="E95" s="614">
        <v>0</v>
      </c>
      <c r="F95" s="614">
        <v>0</v>
      </c>
      <c r="G95" s="614">
        <v>0</v>
      </c>
      <c r="H95" s="614">
        <v>0</v>
      </c>
      <c r="I95" s="614">
        <v>0</v>
      </c>
    </row>
    <row r="96" spans="1:9">
      <c r="A96" s="857" t="s">
        <v>320</v>
      </c>
      <c r="B96" s="658" t="s">
        <v>321</v>
      </c>
      <c r="C96" s="858" t="s">
        <v>224</v>
      </c>
      <c r="D96" s="613"/>
      <c r="E96" s="613">
        <f t="shared" ref="E96:I96" si="42">E97</f>
        <v>4000000</v>
      </c>
      <c r="F96" s="613">
        <f t="shared" si="42"/>
        <v>0</v>
      </c>
      <c r="G96" s="613">
        <f t="shared" si="42"/>
        <v>9091200</v>
      </c>
      <c r="H96" s="613">
        <f t="shared" si="42"/>
        <v>4365500</v>
      </c>
      <c r="I96" s="613">
        <f t="shared" si="42"/>
        <v>3000000</v>
      </c>
    </row>
    <row r="97" spans="1:9">
      <c r="A97" s="862">
        <v>5163</v>
      </c>
      <c r="B97" s="863" t="s">
        <v>322</v>
      </c>
      <c r="C97" s="858" t="s">
        <v>224</v>
      </c>
      <c r="D97" s="858" t="s">
        <v>314</v>
      </c>
      <c r="E97" s="614">
        <v>4000000</v>
      </c>
      <c r="F97" s="614">
        <v>0</v>
      </c>
      <c r="G97" s="614">
        <v>9091200</v>
      </c>
      <c r="H97" s="614">
        <v>4365500</v>
      </c>
      <c r="I97" s="614">
        <v>3000000</v>
      </c>
    </row>
    <row r="98" spans="1:9">
      <c r="A98" s="657">
        <v>534</v>
      </c>
      <c r="B98" s="658" t="s">
        <v>343</v>
      </c>
      <c r="C98" s="858" t="s">
        <v>224</v>
      </c>
      <c r="D98" s="612"/>
      <c r="E98" s="612">
        <f t="shared" ref="E98:I98" si="43">E99</f>
        <v>6750000</v>
      </c>
      <c r="F98" s="612">
        <f t="shared" si="43"/>
        <v>0</v>
      </c>
      <c r="G98" s="612">
        <f t="shared" si="43"/>
        <v>0</v>
      </c>
      <c r="H98" s="612">
        <f t="shared" si="43"/>
        <v>0</v>
      </c>
      <c r="I98" s="612">
        <f t="shared" si="43"/>
        <v>0</v>
      </c>
    </row>
    <row r="99" spans="1:9">
      <c r="A99" s="864">
        <v>5341</v>
      </c>
      <c r="B99" s="865" t="s">
        <v>343</v>
      </c>
      <c r="C99" s="858" t="s">
        <v>224</v>
      </c>
      <c r="D99" s="866" t="s">
        <v>314</v>
      </c>
      <c r="E99" s="463">
        <v>6750000</v>
      </c>
      <c r="F99" s="463">
        <v>0</v>
      </c>
      <c r="G99" s="463">
        <v>0</v>
      </c>
      <c r="H99" s="463">
        <v>0</v>
      </c>
      <c r="I99" s="463">
        <v>0</v>
      </c>
    </row>
    <row r="100" spans="1:9">
      <c r="A100" s="315" t="s">
        <v>361</v>
      </c>
      <c r="B100" s="316" t="s">
        <v>324</v>
      </c>
      <c r="C100" s="317" t="s">
        <v>224</v>
      </c>
      <c r="D100" s="318"/>
      <c r="E100" s="318">
        <f>E101</f>
        <v>70000000</v>
      </c>
      <c r="F100" s="318">
        <f>F101</f>
        <v>29086793.5</v>
      </c>
      <c r="G100" s="318">
        <f t="shared" ref="G100:I100" si="44">G101</f>
        <v>80000000</v>
      </c>
      <c r="H100" s="318">
        <f t="shared" si="44"/>
        <v>75000000</v>
      </c>
      <c r="I100" s="318">
        <f t="shared" si="44"/>
        <v>70000000</v>
      </c>
    </row>
    <row r="101" spans="1:9">
      <c r="A101" s="319" t="s">
        <v>320</v>
      </c>
      <c r="B101" s="320" t="s">
        <v>321</v>
      </c>
      <c r="C101" s="325" t="s">
        <v>224</v>
      </c>
      <c r="D101" s="328"/>
      <c r="E101" s="328">
        <f t="shared" ref="E101:I101" si="45">E102+E103</f>
        <v>70000000</v>
      </c>
      <c r="F101" s="328">
        <f>F102+F103</f>
        <v>29086793.5</v>
      </c>
      <c r="G101" s="328">
        <f t="shared" si="45"/>
        <v>80000000</v>
      </c>
      <c r="H101" s="328">
        <f t="shared" si="45"/>
        <v>75000000</v>
      </c>
      <c r="I101" s="328">
        <f t="shared" si="45"/>
        <v>70000000</v>
      </c>
    </row>
    <row r="102" spans="1:9">
      <c r="A102" s="456">
        <v>5163</v>
      </c>
      <c r="B102" s="457" t="s">
        <v>322</v>
      </c>
      <c r="C102" s="325" t="s">
        <v>224</v>
      </c>
      <c r="D102" s="325" t="s">
        <v>0</v>
      </c>
      <c r="E102" s="337">
        <v>30000000</v>
      </c>
      <c r="F102" s="337">
        <v>14986693.83</v>
      </c>
      <c r="G102" s="337">
        <v>40000000</v>
      </c>
      <c r="H102" s="337">
        <v>35000000</v>
      </c>
      <c r="I102" s="337">
        <v>30000000</v>
      </c>
    </row>
    <row r="103" spans="1:9">
      <c r="A103" s="456">
        <v>5164</v>
      </c>
      <c r="B103" s="457" t="s">
        <v>323</v>
      </c>
      <c r="C103" s="325" t="s">
        <v>224</v>
      </c>
      <c r="D103" s="325" t="s">
        <v>0</v>
      </c>
      <c r="E103" s="337">
        <v>40000000</v>
      </c>
      <c r="F103" s="337">
        <v>14100099.67</v>
      </c>
      <c r="G103" s="337">
        <v>40000000</v>
      </c>
      <c r="H103" s="337">
        <v>40000000</v>
      </c>
      <c r="I103" s="337">
        <v>40000000</v>
      </c>
    </row>
    <row r="104" spans="1:9">
      <c r="A104" s="315" t="s">
        <v>362</v>
      </c>
      <c r="B104" s="316" t="s">
        <v>336</v>
      </c>
      <c r="C104" s="317" t="s">
        <v>224</v>
      </c>
      <c r="D104" s="318"/>
      <c r="E104" s="318">
        <f>E105+E110+E113+E118+E136+E153+E156+E161+E164+E167+E172+E175+E127</f>
        <v>25486450</v>
      </c>
      <c r="F104" s="318">
        <f>F105+F110+F113+F118+F136+F153+F156+F161+F164+F167+F172+F175+F127</f>
        <v>5925677.8099999996</v>
      </c>
      <c r="G104" s="318">
        <f t="shared" ref="G104:I104" si="46">G105+G110+G113+G118+G136+G153+G156+G161+G164+G167+G172+G175+G127</f>
        <v>43216226</v>
      </c>
      <c r="H104" s="318">
        <f t="shared" si="46"/>
        <v>34442087</v>
      </c>
      <c r="I104" s="318">
        <f t="shared" si="46"/>
        <v>40788477</v>
      </c>
    </row>
    <row r="105" spans="1:9">
      <c r="A105" s="319" t="s">
        <v>1</v>
      </c>
      <c r="B105" s="320" t="s">
        <v>2</v>
      </c>
      <c r="C105" s="331" t="s">
        <v>224</v>
      </c>
      <c r="D105" s="322"/>
      <c r="E105" s="322">
        <f t="shared" ref="E105:G105" si="47">SUM(E106:E109)</f>
        <v>17110145</v>
      </c>
      <c r="F105" s="322">
        <f>SUM(F106:F109)</f>
        <v>3846326.62</v>
      </c>
      <c r="G105" s="322">
        <f t="shared" si="47"/>
        <v>20901504</v>
      </c>
      <c r="H105" s="322">
        <f>H106+H107+H108+H109</f>
        <v>17884468</v>
      </c>
      <c r="I105" s="322">
        <f>I106+I107+I108+I109</f>
        <v>21109368</v>
      </c>
    </row>
    <row r="106" spans="1:9">
      <c r="A106" s="323" t="s">
        <v>3</v>
      </c>
      <c r="B106" s="324" t="s">
        <v>4</v>
      </c>
      <c r="C106" s="331" t="s">
        <v>224</v>
      </c>
      <c r="D106" s="331" t="s">
        <v>82</v>
      </c>
      <c r="E106" s="332">
        <v>3904300</v>
      </c>
      <c r="F106" s="332">
        <v>553027.44999999995</v>
      </c>
      <c r="G106" s="332">
        <v>3105226</v>
      </c>
      <c r="H106" s="332">
        <v>2652667</v>
      </c>
      <c r="I106" s="332">
        <v>3136392</v>
      </c>
    </row>
    <row r="107" spans="1:9">
      <c r="A107" s="326" t="s">
        <v>3</v>
      </c>
      <c r="B107" s="508" t="s">
        <v>4</v>
      </c>
      <c r="C107" s="509" t="s">
        <v>224</v>
      </c>
      <c r="D107" s="509" t="s">
        <v>226</v>
      </c>
      <c r="E107" s="680">
        <v>12805526</v>
      </c>
      <c r="F107" s="680">
        <v>3133822.26</v>
      </c>
      <c r="G107" s="680">
        <v>17596278</v>
      </c>
      <c r="H107" s="680">
        <v>15031801</v>
      </c>
      <c r="I107" s="680">
        <v>17772976</v>
      </c>
    </row>
    <row r="108" spans="1:9">
      <c r="A108" s="333" t="s">
        <v>5</v>
      </c>
      <c r="B108" s="334" t="s">
        <v>6</v>
      </c>
      <c r="C108" s="331" t="s">
        <v>224</v>
      </c>
      <c r="D108" s="331" t="s">
        <v>82</v>
      </c>
      <c r="E108" s="332">
        <v>70616</v>
      </c>
      <c r="F108" s="332">
        <v>23921.54</v>
      </c>
      <c r="G108" s="332">
        <v>30000</v>
      </c>
      <c r="H108" s="332">
        <v>30000</v>
      </c>
      <c r="I108" s="332">
        <v>30000</v>
      </c>
    </row>
    <row r="109" spans="1:9">
      <c r="A109" s="681" t="s">
        <v>5</v>
      </c>
      <c r="B109" s="682" t="s">
        <v>6</v>
      </c>
      <c r="C109" s="509" t="s">
        <v>224</v>
      </c>
      <c r="D109" s="509" t="s">
        <v>226</v>
      </c>
      <c r="E109" s="680">
        <v>329703</v>
      </c>
      <c r="F109" s="680">
        <v>135555.37</v>
      </c>
      <c r="G109" s="680">
        <v>170000</v>
      </c>
      <c r="H109" s="680">
        <v>170000</v>
      </c>
      <c r="I109" s="680">
        <v>170000</v>
      </c>
    </row>
    <row r="110" spans="1:9">
      <c r="A110" s="319" t="s">
        <v>7</v>
      </c>
      <c r="B110" s="320" t="s">
        <v>8</v>
      </c>
      <c r="C110" s="331" t="s">
        <v>224</v>
      </c>
      <c r="D110" s="322"/>
      <c r="E110" s="322">
        <f>E111+E112</f>
        <v>685439</v>
      </c>
      <c r="F110" s="322">
        <f>F111+F112</f>
        <v>107500</v>
      </c>
      <c r="G110" s="322">
        <f t="shared" ref="G110:I110" si="48">G111+G112</f>
        <v>3981200</v>
      </c>
      <c r="H110" s="322">
        <f t="shared" si="48"/>
        <v>3500000</v>
      </c>
      <c r="I110" s="322">
        <f t="shared" si="48"/>
        <v>4021100</v>
      </c>
    </row>
    <row r="111" spans="1:9">
      <c r="A111" s="323" t="s">
        <v>9</v>
      </c>
      <c r="B111" s="324" t="s">
        <v>8</v>
      </c>
      <c r="C111" s="331" t="s">
        <v>224</v>
      </c>
      <c r="D111" s="331" t="s">
        <v>82</v>
      </c>
      <c r="E111" s="332">
        <v>120911</v>
      </c>
      <c r="F111" s="332">
        <v>16125</v>
      </c>
      <c r="G111" s="332">
        <v>597200</v>
      </c>
      <c r="H111" s="332">
        <v>525000</v>
      </c>
      <c r="I111" s="332">
        <v>603200</v>
      </c>
    </row>
    <row r="112" spans="1:9">
      <c r="A112" s="326" t="s">
        <v>9</v>
      </c>
      <c r="B112" s="508" t="s">
        <v>8</v>
      </c>
      <c r="C112" s="509" t="s">
        <v>224</v>
      </c>
      <c r="D112" s="509" t="s">
        <v>226</v>
      </c>
      <c r="E112" s="680">
        <v>564528</v>
      </c>
      <c r="F112" s="680">
        <v>91375</v>
      </c>
      <c r="G112" s="680">
        <v>3384000</v>
      </c>
      <c r="H112" s="680">
        <v>2975000</v>
      </c>
      <c r="I112" s="680">
        <v>3417900</v>
      </c>
    </row>
    <row r="113" spans="1:9">
      <c r="A113" s="319" t="s">
        <v>10</v>
      </c>
      <c r="B113" s="320" t="s">
        <v>11</v>
      </c>
      <c r="C113" s="331" t="s">
        <v>224</v>
      </c>
      <c r="D113" s="322"/>
      <c r="E113" s="322">
        <f t="shared" ref="E113:H113" si="49">SUM(E114:E117)</f>
        <v>2252338</v>
      </c>
      <c r="F113" s="322">
        <f t="shared" si="49"/>
        <v>470331.06000000006</v>
      </c>
      <c r="G113" s="322">
        <f t="shared" si="49"/>
        <v>3560722</v>
      </c>
      <c r="H113" s="322">
        <f t="shared" si="49"/>
        <v>3041727</v>
      </c>
      <c r="I113" s="322">
        <f t="shared" ref="I113" si="50">SUM(I114:I117)</f>
        <v>3596409</v>
      </c>
    </row>
    <row r="114" spans="1:9">
      <c r="A114" s="323" t="s">
        <v>12</v>
      </c>
      <c r="B114" s="324" t="s">
        <v>13</v>
      </c>
      <c r="C114" s="331" t="s">
        <v>224</v>
      </c>
      <c r="D114" s="331" t="s">
        <v>82</v>
      </c>
      <c r="E114" s="332">
        <v>311871</v>
      </c>
      <c r="F114" s="332">
        <v>63576.72</v>
      </c>
      <c r="G114" s="332">
        <v>481310</v>
      </c>
      <c r="H114" s="332">
        <v>411163</v>
      </c>
      <c r="I114" s="332">
        <v>486140</v>
      </c>
    </row>
    <row r="115" spans="1:9">
      <c r="A115" s="326" t="s">
        <v>12</v>
      </c>
      <c r="B115" s="508" t="s">
        <v>13</v>
      </c>
      <c r="C115" s="509" t="s">
        <v>224</v>
      </c>
      <c r="D115" s="509" t="s">
        <v>226</v>
      </c>
      <c r="E115" s="680">
        <v>1717850</v>
      </c>
      <c r="F115" s="680">
        <v>360268.06</v>
      </c>
      <c r="G115" s="680">
        <v>2727423</v>
      </c>
      <c r="H115" s="680">
        <v>2329929</v>
      </c>
      <c r="I115" s="680">
        <v>2754811</v>
      </c>
    </row>
    <row r="116" spans="1:9">
      <c r="A116" s="323" t="s">
        <v>14</v>
      </c>
      <c r="B116" s="324" t="s">
        <v>279</v>
      </c>
      <c r="C116" s="331" t="s">
        <v>224</v>
      </c>
      <c r="D116" s="331" t="s">
        <v>82</v>
      </c>
      <c r="E116" s="332">
        <v>34207</v>
      </c>
      <c r="F116" s="332">
        <v>6972.94</v>
      </c>
      <c r="G116" s="332">
        <v>52789</v>
      </c>
      <c r="H116" s="332">
        <v>45095</v>
      </c>
      <c r="I116" s="332">
        <v>53318</v>
      </c>
    </row>
    <row r="117" spans="1:9">
      <c r="A117" s="326" t="s">
        <v>14</v>
      </c>
      <c r="B117" s="508" t="s">
        <v>279</v>
      </c>
      <c r="C117" s="509" t="s">
        <v>224</v>
      </c>
      <c r="D117" s="509" t="s">
        <v>226</v>
      </c>
      <c r="E117" s="680">
        <v>188410</v>
      </c>
      <c r="F117" s="680">
        <v>39513.339999999997</v>
      </c>
      <c r="G117" s="680">
        <v>299200</v>
      </c>
      <c r="H117" s="680">
        <v>255540</v>
      </c>
      <c r="I117" s="680">
        <v>302140</v>
      </c>
    </row>
    <row r="118" spans="1:9">
      <c r="A118" s="319" t="s">
        <v>16</v>
      </c>
      <c r="B118" s="320" t="s">
        <v>17</v>
      </c>
      <c r="C118" s="331" t="s">
        <v>224</v>
      </c>
      <c r="D118" s="322"/>
      <c r="E118" s="322">
        <f>SUM(E119:E126)</f>
        <v>886823</v>
      </c>
      <c r="F118" s="322">
        <f>SUM(F119:F126)</f>
        <v>346381.35</v>
      </c>
      <c r="G118" s="322">
        <f t="shared" ref="G118:I118" si="51">SUM(G119:G126)</f>
        <v>1518000</v>
      </c>
      <c r="H118" s="322">
        <f t="shared" si="51"/>
        <v>1070702</v>
      </c>
      <c r="I118" s="322">
        <f t="shared" si="51"/>
        <v>942800</v>
      </c>
    </row>
    <row r="119" spans="1:9">
      <c r="A119" s="323" t="s">
        <v>18</v>
      </c>
      <c r="B119" s="324" t="s">
        <v>19</v>
      </c>
      <c r="C119" s="331" t="s">
        <v>224</v>
      </c>
      <c r="D119" s="331" t="s">
        <v>82</v>
      </c>
      <c r="E119" s="332">
        <v>52941</v>
      </c>
      <c r="F119" s="332">
        <v>8752.08</v>
      </c>
      <c r="G119" s="332">
        <v>88350</v>
      </c>
      <c r="H119" s="332">
        <v>75098</v>
      </c>
      <c r="I119" s="332">
        <v>52950</v>
      </c>
    </row>
    <row r="120" spans="1:9">
      <c r="A120" s="326" t="s">
        <v>18</v>
      </c>
      <c r="B120" s="508" t="s">
        <v>19</v>
      </c>
      <c r="C120" s="509" t="s">
        <v>224</v>
      </c>
      <c r="D120" s="509" t="s">
        <v>226</v>
      </c>
      <c r="E120" s="680">
        <v>300000</v>
      </c>
      <c r="F120" s="680">
        <v>49695.01</v>
      </c>
      <c r="G120" s="680">
        <v>500650</v>
      </c>
      <c r="H120" s="680">
        <v>425553</v>
      </c>
      <c r="I120" s="680">
        <v>300050</v>
      </c>
    </row>
    <row r="121" spans="1:9">
      <c r="A121" s="323" t="s">
        <v>20</v>
      </c>
      <c r="B121" s="324" t="s">
        <v>21</v>
      </c>
      <c r="C121" s="331" t="s">
        <v>224</v>
      </c>
      <c r="D121" s="331" t="s">
        <v>82</v>
      </c>
      <c r="E121" s="332">
        <v>35964</v>
      </c>
      <c r="F121" s="332">
        <v>31355.48</v>
      </c>
      <c r="G121" s="614">
        <v>90000</v>
      </c>
      <c r="H121" s="614">
        <v>40500</v>
      </c>
      <c r="I121" s="614">
        <v>35520</v>
      </c>
    </row>
    <row r="122" spans="1:9">
      <c r="A122" s="326" t="s">
        <v>20</v>
      </c>
      <c r="B122" s="508" t="s">
        <v>21</v>
      </c>
      <c r="C122" s="509" t="s">
        <v>224</v>
      </c>
      <c r="D122" s="509" t="s">
        <v>226</v>
      </c>
      <c r="E122" s="680">
        <v>203800</v>
      </c>
      <c r="F122" s="680">
        <v>177681.07</v>
      </c>
      <c r="G122" s="680">
        <v>510000</v>
      </c>
      <c r="H122" s="680">
        <v>229500</v>
      </c>
      <c r="I122" s="680">
        <v>201280</v>
      </c>
    </row>
    <row r="123" spans="1:9">
      <c r="A123" s="323" t="s">
        <v>22</v>
      </c>
      <c r="B123" s="324" t="s">
        <v>23</v>
      </c>
      <c r="C123" s="331" t="s">
        <v>224</v>
      </c>
      <c r="D123" s="331" t="s">
        <v>82</v>
      </c>
      <c r="E123" s="332">
        <v>44118</v>
      </c>
      <c r="F123" s="332">
        <v>11675.62</v>
      </c>
      <c r="G123" s="332">
        <v>49350</v>
      </c>
      <c r="H123" s="332">
        <v>45008</v>
      </c>
      <c r="I123" s="332">
        <v>52950</v>
      </c>
    </row>
    <row r="124" spans="1:9">
      <c r="A124" s="326" t="s">
        <v>22</v>
      </c>
      <c r="B124" s="508" t="s">
        <v>23</v>
      </c>
      <c r="C124" s="509" t="s">
        <v>224</v>
      </c>
      <c r="D124" s="509" t="s">
        <v>226</v>
      </c>
      <c r="E124" s="680">
        <v>250000</v>
      </c>
      <c r="F124" s="680">
        <v>66162.09</v>
      </c>
      <c r="G124" s="680">
        <v>279650</v>
      </c>
      <c r="H124" s="680">
        <v>255043</v>
      </c>
      <c r="I124" s="680">
        <v>300050</v>
      </c>
    </row>
    <row r="125" spans="1:9">
      <c r="A125" s="323">
        <v>3214</v>
      </c>
      <c r="B125" s="324" t="s">
        <v>158</v>
      </c>
      <c r="C125" s="331" t="s">
        <v>224</v>
      </c>
      <c r="D125" s="331" t="s">
        <v>82</v>
      </c>
      <c r="E125" s="332">
        <v>0</v>
      </c>
      <c r="F125" s="332">
        <v>159</v>
      </c>
      <c r="G125" s="332">
        <v>0</v>
      </c>
      <c r="H125" s="332">
        <v>0</v>
      </c>
      <c r="I125" s="332">
        <v>0</v>
      </c>
    </row>
    <row r="126" spans="1:9">
      <c r="A126" s="326">
        <v>3214</v>
      </c>
      <c r="B126" s="508" t="s">
        <v>158</v>
      </c>
      <c r="C126" s="509" t="s">
        <v>224</v>
      </c>
      <c r="D126" s="509" t="s">
        <v>226</v>
      </c>
      <c r="E126" s="680">
        <v>0</v>
      </c>
      <c r="F126" s="680">
        <v>901</v>
      </c>
      <c r="G126" s="680"/>
      <c r="H126" s="680"/>
      <c r="I126" s="680"/>
    </row>
    <row r="127" spans="1:9">
      <c r="A127" s="319" t="s">
        <v>24</v>
      </c>
      <c r="B127" s="320" t="s">
        <v>25</v>
      </c>
      <c r="C127" s="331" t="s">
        <v>224</v>
      </c>
      <c r="D127" s="322"/>
      <c r="E127" s="322">
        <f t="shared" ref="E127:I127" si="52">SUM(E128:E135)</f>
        <v>526666</v>
      </c>
      <c r="F127" s="322">
        <f t="shared" si="52"/>
        <v>204595.55</v>
      </c>
      <c r="G127" s="322">
        <f t="shared" si="52"/>
        <v>502500</v>
      </c>
      <c r="H127" s="322">
        <f t="shared" si="52"/>
        <v>400775</v>
      </c>
      <c r="I127" s="322">
        <f t="shared" si="52"/>
        <v>471500</v>
      </c>
    </row>
    <row r="128" spans="1:9">
      <c r="A128" s="323" t="s">
        <v>26</v>
      </c>
      <c r="B128" s="324" t="s">
        <v>27</v>
      </c>
      <c r="C128" s="331" t="s">
        <v>224</v>
      </c>
      <c r="D128" s="331" t="s">
        <v>82</v>
      </c>
      <c r="E128" s="332">
        <v>25000</v>
      </c>
      <c r="F128" s="332">
        <v>9811.5</v>
      </c>
      <c r="G128" s="332">
        <v>24300</v>
      </c>
      <c r="H128" s="332">
        <v>20655</v>
      </c>
      <c r="I128" s="332">
        <v>24300</v>
      </c>
    </row>
    <row r="129" spans="1:10">
      <c r="A129" s="326" t="s">
        <v>26</v>
      </c>
      <c r="B129" s="508" t="s">
        <v>27</v>
      </c>
      <c r="C129" s="509" t="s">
        <v>224</v>
      </c>
      <c r="D129" s="509" t="s">
        <v>226</v>
      </c>
      <c r="E129" s="680">
        <v>141666</v>
      </c>
      <c r="F129" s="680">
        <v>55598.53</v>
      </c>
      <c r="G129" s="680">
        <v>137200</v>
      </c>
      <c r="H129" s="680">
        <v>116620</v>
      </c>
      <c r="I129" s="680">
        <v>137200</v>
      </c>
    </row>
    <row r="130" spans="1:10">
      <c r="A130" s="323" t="s">
        <v>28</v>
      </c>
      <c r="B130" s="327" t="s">
        <v>29</v>
      </c>
      <c r="C130" s="331" t="s">
        <v>224</v>
      </c>
      <c r="D130" s="331" t="s">
        <v>82</v>
      </c>
      <c r="E130" s="332">
        <v>45000</v>
      </c>
      <c r="F130" s="332">
        <v>20178.18</v>
      </c>
      <c r="G130" s="332">
        <v>43800</v>
      </c>
      <c r="H130" s="332">
        <v>37230</v>
      </c>
      <c r="I130" s="332">
        <v>43800</v>
      </c>
      <c r="J130" s="505"/>
    </row>
    <row r="131" spans="1:10">
      <c r="A131" s="326" t="s">
        <v>28</v>
      </c>
      <c r="B131" s="683" t="s">
        <v>29</v>
      </c>
      <c r="C131" s="509" t="s">
        <v>224</v>
      </c>
      <c r="D131" s="509" t="s">
        <v>226</v>
      </c>
      <c r="E131" s="680">
        <v>255000</v>
      </c>
      <c r="F131" s="680">
        <v>113269.84</v>
      </c>
      <c r="G131" s="680">
        <v>248000</v>
      </c>
      <c r="H131" s="680">
        <v>210800</v>
      </c>
      <c r="I131" s="680">
        <v>248000</v>
      </c>
    </row>
    <row r="132" spans="1:10">
      <c r="A132" s="323">
        <v>3224</v>
      </c>
      <c r="B132" s="327" t="s">
        <v>408</v>
      </c>
      <c r="C132" s="331" t="s">
        <v>224</v>
      </c>
      <c r="D132" s="331" t="s">
        <v>82</v>
      </c>
      <c r="E132" s="332">
        <v>0</v>
      </c>
      <c r="F132" s="332">
        <v>0</v>
      </c>
      <c r="G132" s="332">
        <v>1000</v>
      </c>
      <c r="H132" s="332">
        <v>850</v>
      </c>
      <c r="I132" s="332">
        <v>1000</v>
      </c>
    </row>
    <row r="133" spans="1:10">
      <c r="A133" s="326">
        <v>3224</v>
      </c>
      <c r="B133" s="683" t="s">
        <v>408</v>
      </c>
      <c r="C133" s="509" t="s">
        <v>224</v>
      </c>
      <c r="D133" s="509" t="s">
        <v>226</v>
      </c>
      <c r="E133" s="680">
        <v>0</v>
      </c>
      <c r="F133" s="680">
        <v>0</v>
      </c>
      <c r="G133" s="680">
        <v>5200</v>
      </c>
      <c r="H133" s="680">
        <v>4420</v>
      </c>
      <c r="I133" s="680">
        <v>5200</v>
      </c>
    </row>
    <row r="134" spans="1:10">
      <c r="A134" s="323">
        <v>3227</v>
      </c>
      <c r="B134" s="324" t="s">
        <v>337</v>
      </c>
      <c r="C134" s="331" t="s">
        <v>224</v>
      </c>
      <c r="D134" s="331" t="s">
        <v>82</v>
      </c>
      <c r="E134" s="332">
        <v>9000</v>
      </c>
      <c r="F134" s="332">
        <v>860.63</v>
      </c>
      <c r="G134" s="332">
        <v>6450</v>
      </c>
      <c r="H134" s="332">
        <v>1530</v>
      </c>
      <c r="I134" s="332">
        <v>1800</v>
      </c>
    </row>
    <row r="135" spans="1:10">
      <c r="A135" s="326">
        <v>3227</v>
      </c>
      <c r="B135" s="508" t="s">
        <v>337</v>
      </c>
      <c r="C135" s="509" t="s">
        <v>224</v>
      </c>
      <c r="D135" s="509" t="s">
        <v>226</v>
      </c>
      <c r="E135" s="680">
        <v>51000</v>
      </c>
      <c r="F135" s="680">
        <v>4876.87</v>
      </c>
      <c r="G135" s="680">
        <v>36550</v>
      </c>
      <c r="H135" s="680">
        <v>8670</v>
      </c>
      <c r="I135" s="680">
        <v>10200</v>
      </c>
    </row>
    <row r="136" spans="1:10">
      <c r="A136" s="319" t="s">
        <v>34</v>
      </c>
      <c r="B136" s="320" t="s">
        <v>35</v>
      </c>
      <c r="C136" s="331" t="s">
        <v>224</v>
      </c>
      <c r="D136" s="322"/>
      <c r="E136" s="322">
        <f t="shared" ref="E136:I136" si="53">SUM(E137:E152)</f>
        <v>2976627</v>
      </c>
      <c r="F136" s="322">
        <f>SUM(F137:F152)</f>
        <v>689566.5</v>
      </c>
      <c r="G136" s="322">
        <f t="shared" si="53"/>
        <v>10154300</v>
      </c>
      <c r="H136" s="322">
        <f t="shared" si="53"/>
        <v>8189415</v>
      </c>
      <c r="I136" s="322">
        <f t="shared" si="53"/>
        <v>10154300</v>
      </c>
    </row>
    <row r="137" spans="1:10">
      <c r="A137" s="323" t="s">
        <v>36</v>
      </c>
      <c r="B137" s="324" t="s">
        <v>37</v>
      </c>
      <c r="C137" s="331" t="s">
        <v>224</v>
      </c>
      <c r="D137" s="331" t="s">
        <v>82</v>
      </c>
      <c r="E137" s="332">
        <v>35100</v>
      </c>
      <c r="F137" s="332">
        <v>16553.18</v>
      </c>
      <c r="G137" s="332">
        <v>53800</v>
      </c>
      <c r="H137" s="332">
        <v>45730</v>
      </c>
      <c r="I137" s="332">
        <v>53800</v>
      </c>
    </row>
    <row r="138" spans="1:10">
      <c r="A138" s="326" t="s">
        <v>36</v>
      </c>
      <c r="B138" s="508" t="s">
        <v>37</v>
      </c>
      <c r="C138" s="509" t="s">
        <v>224</v>
      </c>
      <c r="D138" s="509" t="s">
        <v>226</v>
      </c>
      <c r="E138" s="680">
        <v>198900</v>
      </c>
      <c r="F138" s="680">
        <v>93801.39</v>
      </c>
      <c r="G138" s="680">
        <v>304500</v>
      </c>
      <c r="H138" s="680">
        <v>258825</v>
      </c>
      <c r="I138" s="680">
        <v>304500</v>
      </c>
    </row>
    <row r="139" spans="1:10">
      <c r="A139" s="323" t="s">
        <v>38</v>
      </c>
      <c r="B139" s="324" t="s">
        <v>39</v>
      </c>
      <c r="C139" s="331" t="s">
        <v>224</v>
      </c>
      <c r="D139" s="331" t="s">
        <v>82</v>
      </c>
      <c r="E139" s="332">
        <v>25353</v>
      </c>
      <c r="F139" s="332">
        <v>27101.37</v>
      </c>
      <c r="G139" s="332">
        <v>60400</v>
      </c>
      <c r="H139" s="332">
        <v>51340</v>
      </c>
      <c r="I139" s="332">
        <v>60400</v>
      </c>
    </row>
    <row r="140" spans="1:10">
      <c r="A140" s="326" t="s">
        <v>38</v>
      </c>
      <c r="B140" s="508" t="s">
        <v>39</v>
      </c>
      <c r="C140" s="509" t="s">
        <v>224</v>
      </c>
      <c r="D140" s="509" t="s">
        <v>226</v>
      </c>
      <c r="E140" s="680">
        <v>143667</v>
      </c>
      <c r="F140" s="680">
        <v>153574.51</v>
      </c>
      <c r="G140" s="680">
        <v>343000</v>
      </c>
      <c r="H140" s="680">
        <v>291550</v>
      </c>
      <c r="I140" s="680">
        <v>343000</v>
      </c>
    </row>
    <row r="141" spans="1:10">
      <c r="A141" s="323" t="s">
        <v>40</v>
      </c>
      <c r="B141" s="324" t="s">
        <v>41</v>
      </c>
      <c r="C141" s="331" t="s">
        <v>224</v>
      </c>
      <c r="D141" s="331" t="s">
        <v>82</v>
      </c>
      <c r="E141" s="332">
        <v>72614</v>
      </c>
      <c r="F141" s="332">
        <v>9903.58</v>
      </c>
      <c r="G141" s="332">
        <v>300000</v>
      </c>
      <c r="H141" s="332">
        <v>188739</v>
      </c>
      <c r="I141" s="332">
        <v>300000</v>
      </c>
    </row>
    <row r="142" spans="1:10">
      <c r="A142" s="326" t="s">
        <v>40</v>
      </c>
      <c r="B142" s="508" t="s">
        <v>41</v>
      </c>
      <c r="C142" s="509" t="s">
        <v>224</v>
      </c>
      <c r="D142" s="509" t="s">
        <v>226</v>
      </c>
      <c r="E142" s="680">
        <v>411480</v>
      </c>
      <c r="F142" s="680">
        <v>56120.31</v>
      </c>
      <c r="G142" s="680">
        <v>1700000</v>
      </c>
      <c r="H142" s="680">
        <v>1069520</v>
      </c>
      <c r="I142" s="680">
        <v>1700000</v>
      </c>
    </row>
    <row r="143" spans="1:10">
      <c r="A143" s="323" t="s">
        <v>42</v>
      </c>
      <c r="B143" s="324" t="s">
        <v>43</v>
      </c>
      <c r="C143" s="331" t="s">
        <v>224</v>
      </c>
      <c r="D143" s="331" t="s">
        <v>82</v>
      </c>
      <c r="E143" s="332">
        <v>32353</v>
      </c>
      <c r="F143" s="332">
        <v>25952.639999999999</v>
      </c>
      <c r="G143" s="332">
        <v>52900</v>
      </c>
      <c r="H143" s="332">
        <v>44965</v>
      </c>
      <c r="I143" s="332">
        <v>52900</v>
      </c>
    </row>
    <row r="144" spans="1:10">
      <c r="A144" s="326" t="s">
        <v>42</v>
      </c>
      <c r="B144" s="508" t="s">
        <v>43</v>
      </c>
      <c r="C144" s="509" t="s">
        <v>224</v>
      </c>
      <c r="D144" s="509" t="s">
        <v>226</v>
      </c>
      <c r="E144" s="680">
        <v>183333</v>
      </c>
      <c r="F144" s="680">
        <v>147064.97</v>
      </c>
      <c r="G144" s="680">
        <v>299300</v>
      </c>
      <c r="H144" s="680">
        <v>254405</v>
      </c>
      <c r="I144" s="680">
        <v>299300</v>
      </c>
    </row>
    <row r="145" spans="1:9">
      <c r="A145" s="323" t="s">
        <v>44</v>
      </c>
      <c r="B145" s="324" t="s">
        <v>45</v>
      </c>
      <c r="C145" s="331" t="s">
        <v>224</v>
      </c>
      <c r="D145" s="331" t="s">
        <v>82</v>
      </c>
      <c r="E145" s="332">
        <v>9482</v>
      </c>
      <c r="F145" s="332">
        <v>1817.25</v>
      </c>
      <c r="G145" s="332">
        <v>320200</v>
      </c>
      <c r="H145" s="332">
        <v>272170</v>
      </c>
      <c r="I145" s="332">
        <v>320200</v>
      </c>
    </row>
    <row r="146" spans="1:9">
      <c r="A146" s="326" t="s">
        <v>44</v>
      </c>
      <c r="B146" s="508" t="s">
        <v>45</v>
      </c>
      <c r="C146" s="509" t="s">
        <v>224</v>
      </c>
      <c r="D146" s="509" t="s">
        <v>226</v>
      </c>
      <c r="E146" s="680">
        <v>53734</v>
      </c>
      <c r="F146" s="680">
        <v>10297.75</v>
      </c>
      <c r="G146" s="680">
        <v>1814000</v>
      </c>
      <c r="H146" s="680">
        <v>1541900</v>
      </c>
      <c r="I146" s="680">
        <v>1814000</v>
      </c>
    </row>
    <row r="147" spans="1:9">
      <c r="A147" s="323" t="s">
        <v>48</v>
      </c>
      <c r="B147" s="324" t="s">
        <v>49</v>
      </c>
      <c r="C147" s="331" t="s">
        <v>224</v>
      </c>
      <c r="D147" s="331" t="s">
        <v>82</v>
      </c>
      <c r="E147" s="332">
        <v>200445</v>
      </c>
      <c r="F147" s="332">
        <v>16459.2</v>
      </c>
      <c r="G147" s="332">
        <v>705900</v>
      </c>
      <c r="H147" s="332">
        <v>600015</v>
      </c>
      <c r="I147" s="332">
        <v>705900</v>
      </c>
    </row>
    <row r="148" spans="1:9">
      <c r="A148" s="326" t="s">
        <v>48</v>
      </c>
      <c r="B148" s="508" t="s">
        <v>49</v>
      </c>
      <c r="C148" s="509" t="s">
        <v>224</v>
      </c>
      <c r="D148" s="509" t="s">
        <v>226</v>
      </c>
      <c r="E148" s="680">
        <v>1135853</v>
      </c>
      <c r="F148" s="680">
        <v>93268.800000000003</v>
      </c>
      <c r="G148" s="680">
        <v>4000100</v>
      </c>
      <c r="H148" s="680">
        <v>3400085</v>
      </c>
      <c r="I148" s="680">
        <v>4000100</v>
      </c>
    </row>
    <row r="149" spans="1:9">
      <c r="A149" s="323" t="s">
        <v>50</v>
      </c>
      <c r="B149" s="324" t="s">
        <v>51</v>
      </c>
      <c r="C149" s="331" t="s">
        <v>224</v>
      </c>
      <c r="D149" s="331" t="s">
        <v>82</v>
      </c>
      <c r="E149" s="332">
        <v>53500</v>
      </c>
      <c r="F149" s="332">
        <v>0</v>
      </c>
      <c r="G149" s="332">
        <v>7950</v>
      </c>
      <c r="H149" s="332">
        <v>6758</v>
      </c>
      <c r="I149" s="332">
        <v>7950</v>
      </c>
    </row>
    <row r="150" spans="1:9">
      <c r="A150" s="326" t="s">
        <v>50</v>
      </c>
      <c r="B150" s="508" t="s">
        <v>51</v>
      </c>
      <c r="C150" s="509" t="s">
        <v>224</v>
      </c>
      <c r="D150" s="509" t="s">
        <v>226</v>
      </c>
      <c r="E150" s="680">
        <v>303166</v>
      </c>
      <c r="F150" s="680">
        <v>0</v>
      </c>
      <c r="G150" s="680">
        <v>45050</v>
      </c>
      <c r="H150" s="680">
        <v>38293</v>
      </c>
      <c r="I150" s="680">
        <v>45050</v>
      </c>
    </row>
    <row r="151" spans="1:9">
      <c r="A151" s="323" t="s">
        <v>52</v>
      </c>
      <c r="B151" s="324" t="s">
        <v>53</v>
      </c>
      <c r="C151" s="331" t="s">
        <v>224</v>
      </c>
      <c r="D151" s="331" t="s">
        <v>82</v>
      </c>
      <c r="E151" s="332">
        <v>17647</v>
      </c>
      <c r="F151" s="332">
        <v>5647.73</v>
      </c>
      <c r="G151" s="332">
        <v>22100</v>
      </c>
      <c r="H151" s="332">
        <v>18785</v>
      </c>
      <c r="I151" s="332">
        <v>22100</v>
      </c>
    </row>
    <row r="152" spans="1:9">
      <c r="A152" s="326" t="s">
        <v>52</v>
      </c>
      <c r="B152" s="508" t="s">
        <v>53</v>
      </c>
      <c r="C152" s="509" t="s">
        <v>224</v>
      </c>
      <c r="D152" s="509" t="s">
        <v>226</v>
      </c>
      <c r="E152" s="680">
        <v>100000</v>
      </c>
      <c r="F152" s="680">
        <v>32003.82</v>
      </c>
      <c r="G152" s="680">
        <v>125100</v>
      </c>
      <c r="H152" s="680">
        <v>106335</v>
      </c>
      <c r="I152" s="680">
        <v>125100</v>
      </c>
    </row>
    <row r="153" spans="1:9">
      <c r="A153" s="329" t="s">
        <v>54</v>
      </c>
      <c r="B153" s="320" t="s">
        <v>55</v>
      </c>
      <c r="C153" s="331" t="s">
        <v>224</v>
      </c>
      <c r="D153" s="322"/>
      <c r="E153" s="322">
        <f t="shared" ref="E153:I153" si="54">SUM(E154:E155)</f>
        <v>50000</v>
      </c>
      <c r="F153" s="322">
        <f t="shared" si="54"/>
        <v>0</v>
      </c>
      <c r="G153" s="322">
        <f t="shared" si="54"/>
        <v>0</v>
      </c>
      <c r="H153" s="322">
        <f t="shared" si="54"/>
        <v>0</v>
      </c>
      <c r="I153" s="322">
        <f t="shared" si="54"/>
        <v>0</v>
      </c>
    </row>
    <row r="154" spans="1:9">
      <c r="A154" s="323" t="s">
        <v>56</v>
      </c>
      <c r="B154" s="324" t="s">
        <v>55</v>
      </c>
      <c r="C154" s="331" t="s">
        <v>224</v>
      </c>
      <c r="D154" s="331" t="s">
        <v>82</v>
      </c>
      <c r="E154" s="332">
        <v>7500</v>
      </c>
      <c r="F154" s="332">
        <v>0</v>
      </c>
      <c r="G154" s="332">
        <v>0</v>
      </c>
      <c r="H154" s="332">
        <v>0</v>
      </c>
      <c r="I154" s="332">
        <v>0</v>
      </c>
    </row>
    <row r="155" spans="1:9">
      <c r="A155" s="326">
        <v>3241</v>
      </c>
      <c r="B155" s="508" t="s">
        <v>55</v>
      </c>
      <c r="C155" s="509" t="s">
        <v>224</v>
      </c>
      <c r="D155" s="509" t="s">
        <v>226</v>
      </c>
      <c r="E155" s="680">
        <v>42500</v>
      </c>
      <c r="F155" s="680">
        <v>0</v>
      </c>
      <c r="G155" s="680">
        <v>0</v>
      </c>
      <c r="H155" s="680">
        <v>0</v>
      </c>
      <c r="I155" s="680">
        <v>0</v>
      </c>
    </row>
    <row r="156" spans="1:9">
      <c r="A156" s="329" t="s">
        <v>57</v>
      </c>
      <c r="B156" s="320" t="s">
        <v>58</v>
      </c>
      <c r="C156" s="331" t="s">
        <v>224</v>
      </c>
      <c r="D156" s="322"/>
      <c r="E156" s="322">
        <f t="shared" ref="E156:I156" si="55">SUM(E157:E160)</f>
        <v>100000</v>
      </c>
      <c r="F156" s="322">
        <f t="shared" si="55"/>
        <v>45602.58</v>
      </c>
      <c r="G156" s="322">
        <f t="shared" si="55"/>
        <v>193000</v>
      </c>
      <c r="H156" s="322">
        <f t="shared" si="55"/>
        <v>140000</v>
      </c>
      <c r="I156" s="322">
        <f t="shared" si="55"/>
        <v>193000</v>
      </c>
    </row>
    <row r="157" spans="1:9">
      <c r="A157" s="323" t="s">
        <v>63</v>
      </c>
      <c r="B157" s="324" t="s">
        <v>64</v>
      </c>
      <c r="C157" s="331" t="s">
        <v>224</v>
      </c>
      <c r="D157" s="331" t="s">
        <v>82</v>
      </c>
      <c r="E157" s="332">
        <v>15000</v>
      </c>
      <c r="F157" s="332">
        <v>6840.39</v>
      </c>
      <c r="G157" s="332">
        <v>28950</v>
      </c>
      <c r="H157" s="332">
        <v>21000</v>
      </c>
      <c r="I157" s="332">
        <v>28950</v>
      </c>
    </row>
    <row r="158" spans="1:9">
      <c r="A158" s="326" t="s">
        <v>63</v>
      </c>
      <c r="B158" s="508" t="s">
        <v>64</v>
      </c>
      <c r="C158" s="509" t="s">
        <v>224</v>
      </c>
      <c r="D158" s="509" t="s">
        <v>226</v>
      </c>
      <c r="E158" s="680">
        <v>85000</v>
      </c>
      <c r="F158" s="680">
        <v>38762.19</v>
      </c>
      <c r="G158" s="680">
        <v>164050</v>
      </c>
      <c r="H158" s="680">
        <v>119000</v>
      </c>
      <c r="I158" s="680">
        <v>164050</v>
      </c>
    </row>
    <row r="159" spans="1:9">
      <c r="A159" s="323">
        <v>3294</v>
      </c>
      <c r="B159" s="324" t="s">
        <v>338</v>
      </c>
      <c r="C159" s="331" t="s">
        <v>224</v>
      </c>
      <c r="D159" s="331" t="s">
        <v>82</v>
      </c>
      <c r="E159" s="332">
        <v>0</v>
      </c>
      <c r="F159" s="332">
        <v>0</v>
      </c>
      <c r="G159" s="332">
        <v>0</v>
      </c>
      <c r="H159" s="332">
        <v>0</v>
      </c>
      <c r="I159" s="332">
        <v>0</v>
      </c>
    </row>
    <row r="160" spans="1:9">
      <c r="A160" s="326">
        <v>3294</v>
      </c>
      <c r="B160" s="508" t="s">
        <v>338</v>
      </c>
      <c r="C160" s="509" t="s">
        <v>224</v>
      </c>
      <c r="D160" s="509" t="s">
        <v>226</v>
      </c>
      <c r="E160" s="680">
        <v>0</v>
      </c>
      <c r="F160" s="680">
        <v>0</v>
      </c>
      <c r="G160" s="680">
        <v>0</v>
      </c>
      <c r="H160" s="680">
        <v>0</v>
      </c>
      <c r="I160" s="680">
        <v>0</v>
      </c>
    </row>
    <row r="161" spans="1:10">
      <c r="A161" s="319" t="s">
        <v>169</v>
      </c>
      <c r="B161" s="320" t="s">
        <v>335</v>
      </c>
      <c r="C161" s="331" t="s">
        <v>224</v>
      </c>
      <c r="D161" s="322"/>
      <c r="E161" s="322">
        <f>E162+E163</f>
        <v>100000</v>
      </c>
      <c r="F161" s="322">
        <f>F162+F163</f>
        <v>0</v>
      </c>
      <c r="G161" s="322">
        <f t="shared" ref="G161:I161" si="56">G162+G163</f>
        <v>100000</v>
      </c>
      <c r="H161" s="322">
        <f t="shared" si="56"/>
        <v>85000</v>
      </c>
      <c r="I161" s="322">
        <f t="shared" si="56"/>
        <v>100000</v>
      </c>
    </row>
    <row r="162" spans="1:10">
      <c r="A162" s="333" t="s">
        <v>170</v>
      </c>
      <c r="B162" s="334" t="s">
        <v>171</v>
      </c>
      <c r="C162" s="331" t="s">
        <v>224</v>
      </c>
      <c r="D162" s="331" t="s">
        <v>82</v>
      </c>
      <c r="E162" s="332">
        <v>15000</v>
      </c>
      <c r="F162" s="332">
        <v>0</v>
      </c>
      <c r="G162" s="332">
        <v>15000</v>
      </c>
      <c r="H162" s="332">
        <v>12750</v>
      </c>
      <c r="I162" s="332">
        <v>15000</v>
      </c>
    </row>
    <row r="163" spans="1:10">
      <c r="A163" s="681" t="s">
        <v>170</v>
      </c>
      <c r="B163" s="682" t="s">
        <v>171</v>
      </c>
      <c r="C163" s="509" t="s">
        <v>224</v>
      </c>
      <c r="D163" s="509" t="s">
        <v>226</v>
      </c>
      <c r="E163" s="680">
        <v>85000</v>
      </c>
      <c r="F163" s="680">
        <v>0</v>
      </c>
      <c r="G163" s="680">
        <v>85000</v>
      </c>
      <c r="H163" s="680">
        <v>72250</v>
      </c>
      <c r="I163" s="680">
        <v>85000</v>
      </c>
    </row>
    <row r="164" spans="1:10">
      <c r="A164" s="319" t="s">
        <v>83</v>
      </c>
      <c r="B164" s="320" t="s">
        <v>84</v>
      </c>
      <c r="C164" s="331" t="s">
        <v>224</v>
      </c>
      <c r="D164" s="322"/>
      <c r="E164" s="322">
        <f t="shared" ref="E164:I164" si="57">SUM(E165:E166)</f>
        <v>124000</v>
      </c>
      <c r="F164" s="322">
        <f t="shared" si="57"/>
        <v>28368.75</v>
      </c>
      <c r="G164" s="322">
        <f t="shared" si="57"/>
        <v>170000</v>
      </c>
      <c r="H164" s="322">
        <f t="shared" si="57"/>
        <v>30000</v>
      </c>
      <c r="I164" s="322">
        <f t="shared" si="57"/>
        <v>0</v>
      </c>
    </row>
    <row r="165" spans="1:10">
      <c r="A165" s="323" t="s">
        <v>85</v>
      </c>
      <c r="B165" s="324" t="s">
        <v>86</v>
      </c>
      <c r="C165" s="331" t="s">
        <v>224</v>
      </c>
      <c r="D165" s="331" t="s">
        <v>82</v>
      </c>
      <c r="E165" s="332">
        <v>18600</v>
      </c>
      <c r="F165" s="332">
        <v>4255.3100000000004</v>
      </c>
      <c r="G165" s="332">
        <v>25500</v>
      </c>
      <c r="H165" s="332">
        <v>4500</v>
      </c>
      <c r="I165" s="332">
        <v>0</v>
      </c>
    </row>
    <row r="166" spans="1:10">
      <c r="A166" s="326" t="s">
        <v>85</v>
      </c>
      <c r="B166" s="508" t="s">
        <v>86</v>
      </c>
      <c r="C166" s="509" t="s">
        <v>224</v>
      </c>
      <c r="D166" s="509" t="s">
        <v>226</v>
      </c>
      <c r="E166" s="680">
        <v>105400</v>
      </c>
      <c r="F166" s="680">
        <v>24113.439999999999</v>
      </c>
      <c r="G166" s="680">
        <v>144500</v>
      </c>
      <c r="H166" s="680">
        <v>25500</v>
      </c>
      <c r="I166" s="680">
        <v>0</v>
      </c>
    </row>
    <row r="167" spans="1:10">
      <c r="A167" s="319" t="s">
        <v>88</v>
      </c>
      <c r="B167" s="320" t="s">
        <v>89</v>
      </c>
      <c r="C167" s="331" t="s">
        <v>224</v>
      </c>
      <c r="D167" s="322"/>
      <c r="E167" s="322">
        <f>SUM(E168:E171)</f>
        <v>261666</v>
      </c>
      <c r="F167" s="322">
        <f>SUM(F168:F171)</f>
        <v>24923.5</v>
      </c>
      <c r="G167" s="322">
        <f t="shared" ref="G167:I167" si="58">SUM(G168:G171)</f>
        <v>1785000</v>
      </c>
      <c r="H167" s="322">
        <f t="shared" si="58"/>
        <v>0</v>
      </c>
      <c r="I167" s="322">
        <f t="shared" si="58"/>
        <v>0</v>
      </c>
    </row>
    <row r="168" spans="1:10">
      <c r="A168" s="323" t="s">
        <v>90</v>
      </c>
      <c r="B168" s="324" t="s">
        <v>91</v>
      </c>
      <c r="C168" s="331" t="s">
        <v>224</v>
      </c>
      <c r="D168" s="331" t="s">
        <v>82</v>
      </c>
      <c r="E168" s="332">
        <v>38250</v>
      </c>
      <c r="F168" s="332">
        <v>3738.53</v>
      </c>
      <c r="G168" s="332">
        <v>242250</v>
      </c>
      <c r="H168" s="332">
        <v>0</v>
      </c>
      <c r="I168" s="332">
        <v>0</v>
      </c>
    </row>
    <row r="169" spans="1:10">
      <c r="A169" s="326" t="s">
        <v>90</v>
      </c>
      <c r="B169" s="508" t="s">
        <v>91</v>
      </c>
      <c r="C169" s="509" t="s">
        <v>224</v>
      </c>
      <c r="D169" s="509" t="s">
        <v>226</v>
      </c>
      <c r="E169" s="680">
        <v>216750</v>
      </c>
      <c r="F169" s="680">
        <v>21184.97</v>
      </c>
      <c r="G169" s="680">
        <v>1372750</v>
      </c>
      <c r="H169" s="680">
        <v>0</v>
      </c>
      <c r="I169" s="680">
        <v>0</v>
      </c>
    </row>
    <row r="170" spans="1:10">
      <c r="A170" s="323" t="s">
        <v>92</v>
      </c>
      <c r="B170" s="324" t="s">
        <v>93</v>
      </c>
      <c r="C170" s="331" t="s">
        <v>224</v>
      </c>
      <c r="D170" s="331" t="s">
        <v>82</v>
      </c>
      <c r="E170" s="332">
        <v>1000</v>
      </c>
      <c r="F170" s="332">
        <v>0</v>
      </c>
      <c r="G170" s="332">
        <v>25500</v>
      </c>
      <c r="H170" s="332">
        <v>0</v>
      </c>
      <c r="I170" s="332">
        <v>0</v>
      </c>
    </row>
    <row r="171" spans="1:10">
      <c r="A171" s="326" t="s">
        <v>92</v>
      </c>
      <c r="B171" s="508" t="s">
        <v>93</v>
      </c>
      <c r="C171" s="509" t="s">
        <v>224</v>
      </c>
      <c r="D171" s="509" t="s">
        <v>226</v>
      </c>
      <c r="E171" s="680">
        <v>5666</v>
      </c>
      <c r="F171" s="680">
        <v>0</v>
      </c>
      <c r="G171" s="680">
        <v>144500</v>
      </c>
      <c r="H171" s="680">
        <v>0</v>
      </c>
      <c r="I171" s="680">
        <v>0</v>
      </c>
      <c r="J171" s="505"/>
    </row>
    <row r="172" spans="1:10">
      <c r="A172" s="329">
        <v>423</v>
      </c>
      <c r="B172" s="320" t="s">
        <v>339</v>
      </c>
      <c r="C172" s="331" t="s">
        <v>224</v>
      </c>
      <c r="D172" s="322"/>
      <c r="E172" s="322">
        <f>E173+E174</f>
        <v>150000</v>
      </c>
      <c r="F172" s="322">
        <f>F173+F174</f>
        <v>142437.9</v>
      </c>
      <c r="G172" s="322">
        <f t="shared" ref="G172:I172" si="59">G173+G174</f>
        <v>150000</v>
      </c>
      <c r="H172" s="322">
        <f t="shared" si="59"/>
        <v>0</v>
      </c>
      <c r="I172" s="322">
        <f t="shared" si="59"/>
        <v>0</v>
      </c>
    </row>
    <row r="173" spans="1:10">
      <c r="A173" s="323">
        <v>4231</v>
      </c>
      <c r="B173" s="324" t="s">
        <v>340</v>
      </c>
      <c r="C173" s="331" t="s">
        <v>224</v>
      </c>
      <c r="D173" s="331" t="s">
        <v>82</v>
      </c>
      <c r="E173" s="332">
        <v>22500</v>
      </c>
      <c r="F173" s="332">
        <v>21365.68</v>
      </c>
      <c r="G173" s="332">
        <v>22500</v>
      </c>
      <c r="H173" s="332">
        <v>0</v>
      </c>
      <c r="I173" s="332">
        <v>0</v>
      </c>
    </row>
    <row r="174" spans="1:10">
      <c r="A174" s="326">
        <v>4231</v>
      </c>
      <c r="B174" s="508" t="s">
        <v>340</v>
      </c>
      <c r="C174" s="509" t="s">
        <v>224</v>
      </c>
      <c r="D174" s="509" t="s">
        <v>226</v>
      </c>
      <c r="E174" s="680">
        <v>127500</v>
      </c>
      <c r="F174" s="680">
        <v>121072.22</v>
      </c>
      <c r="G174" s="680">
        <v>127500</v>
      </c>
      <c r="H174" s="680">
        <v>0</v>
      </c>
      <c r="I174" s="680">
        <v>0</v>
      </c>
    </row>
    <row r="175" spans="1:10">
      <c r="A175" s="329">
        <v>426</v>
      </c>
      <c r="B175" s="338" t="s">
        <v>341</v>
      </c>
      <c r="C175" s="331" t="s">
        <v>224</v>
      </c>
      <c r="D175" s="322"/>
      <c r="E175" s="322">
        <f t="shared" ref="E175:I175" si="60">SUM(E176:E177)</f>
        <v>262746</v>
      </c>
      <c r="F175" s="322">
        <f t="shared" si="60"/>
        <v>19644</v>
      </c>
      <c r="G175" s="322">
        <f t="shared" si="60"/>
        <v>200000</v>
      </c>
      <c r="H175" s="322">
        <f t="shared" si="60"/>
        <v>100000</v>
      </c>
      <c r="I175" s="322">
        <f t="shared" si="60"/>
        <v>200000</v>
      </c>
    </row>
    <row r="176" spans="1:10">
      <c r="A176" s="323">
        <v>4262</v>
      </c>
      <c r="B176" s="324" t="s">
        <v>178</v>
      </c>
      <c r="C176" s="331" t="s">
        <v>224</v>
      </c>
      <c r="D176" s="331" t="s">
        <v>82</v>
      </c>
      <c r="E176" s="332">
        <v>39412</v>
      </c>
      <c r="F176" s="332">
        <v>2946.6</v>
      </c>
      <c r="G176" s="332">
        <v>30000</v>
      </c>
      <c r="H176" s="332">
        <v>15000</v>
      </c>
      <c r="I176" s="332">
        <v>30000</v>
      </c>
    </row>
    <row r="177" spans="1:10">
      <c r="A177" s="326">
        <v>4262</v>
      </c>
      <c r="B177" s="508" t="s">
        <v>178</v>
      </c>
      <c r="C177" s="509" t="s">
        <v>224</v>
      </c>
      <c r="D177" s="509" t="s">
        <v>226</v>
      </c>
      <c r="E177" s="680">
        <v>223334</v>
      </c>
      <c r="F177" s="680">
        <v>16697.400000000001</v>
      </c>
      <c r="G177" s="680">
        <v>170000</v>
      </c>
      <c r="H177" s="680">
        <v>85000</v>
      </c>
      <c r="I177" s="680">
        <v>170000</v>
      </c>
      <c r="J177" s="267"/>
    </row>
    <row r="178" spans="1:10">
      <c r="A178" s="315" t="s">
        <v>429</v>
      </c>
      <c r="B178" s="316" t="s">
        <v>448</v>
      </c>
      <c r="C178" s="317" t="s">
        <v>224</v>
      </c>
      <c r="D178" s="318"/>
      <c r="E178" s="318">
        <f>E179+E181+E187</f>
        <v>119529412</v>
      </c>
      <c r="F178" s="318">
        <f>F179+F181+F187</f>
        <v>77327593.189999998</v>
      </c>
      <c r="G178" s="318">
        <f t="shared" ref="G178" si="61">G179+G181+G187</f>
        <v>361052100</v>
      </c>
      <c r="H178" s="318">
        <f t="shared" ref="H178" si="62">H179+H181+H187</f>
        <v>233212020</v>
      </c>
      <c r="I178" s="318">
        <f t="shared" ref="I178" si="63">I179+I181+I187</f>
        <v>267566560</v>
      </c>
      <c r="J178" s="267"/>
    </row>
    <row r="179" spans="1:10">
      <c r="A179" s="319" t="s">
        <v>430</v>
      </c>
      <c r="B179" s="320" t="s">
        <v>431</v>
      </c>
      <c r="C179" s="336" t="s">
        <v>224</v>
      </c>
      <c r="D179" s="460" t="str">
        <f t="shared" ref="D179" si="64">D180</f>
        <v>563</v>
      </c>
      <c r="E179" s="328">
        <f>E180</f>
        <v>500000</v>
      </c>
      <c r="F179" s="328">
        <f>F180</f>
        <v>1040200.53</v>
      </c>
      <c r="G179" s="328">
        <f t="shared" ref="G179:I179" si="65">G180</f>
        <v>9552100</v>
      </c>
      <c r="H179" s="328">
        <f t="shared" si="65"/>
        <v>15522200</v>
      </c>
      <c r="I179" s="328">
        <f t="shared" si="65"/>
        <v>18340100</v>
      </c>
    </row>
    <row r="180" spans="1:10">
      <c r="A180" s="681" t="s">
        <v>432</v>
      </c>
      <c r="B180" s="682" t="s">
        <v>348</v>
      </c>
      <c r="C180" s="684" t="s">
        <v>224</v>
      </c>
      <c r="D180" s="684" t="s">
        <v>226</v>
      </c>
      <c r="E180" s="511">
        <v>500000</v>
      </c>
      <c r="F180" s="511">
        <v>1040200.53</v>
      </c>
      <c r="G180" s="511">
        <v>9552100</v>
      </c>
      <c r="H180" s="511">
        <v>15522200</v>
      </c>
      <c r="I180" s="511">
        <v>18340100</v>
      </c>
    </row>
    <row r="181" spans="1:10">
      <c r="A181" s="319" t="s">
        <v>320</v>
      </c>
      <c r="B181" s="320" t="s">
        <v>79</v>
      </c>
      <c r="C181" s="330" t="s">
        <v>224</v>
      </c>
      <c r="D181" s="336"/>
      <c r="E181" s="328">
        <f>E182+E183+E184+E185+E186</f>
        <v>119029412</v>
      </c>
      <c r="F181" s="328">
        <f>F182+F183+F184+F185+F186</f>
        <v>76287392.659999996</v>
      </c>
      <c r="G181" s="328">
        <f t="shared" ref="G181:I181" si="66">G182+G183+G184+G185+G186</f>
        <v>133000000</v>
      </c>
      <c r="H181" s="328">
        <f t="shared" si="66"/>
        <v>68020000</v>
      </c>
      <c r="I181" s="328">
        <f t="shared" si="66"/>
        <v>47500000</v>
      </c>
    </row>
    <row r="182" spans="1:10">
      <c r="A182" s="459">
        <v>5163</v>
      </c>
      <c r="B182" s="504" t="s">
        <v>322</v>
      </c>
      <c r="C182" s="723" t="s">
        <v>224</v>
      </c>
      <c r="D182" s="723" t="s">
        <v>82</v>
      </c>
      <c r="E182" s="519">
        <v>0</v>
      </c>
      <c r="F182" s="519">
        <v>0</v>
      </c>
      <c r="G182" s="519">
        <v>0</v>
      </c>
      <c r="H182" s="519">
        <v>0</v>
      </c>
      <c r="I182" s="519">
        <v>0</v>
      </c>
    </row>
    <row r="183" spans="1:10">
      <c r="A183" s="744">
        <v>5163</v>
      </c>
      <c r="B183" s="745" t="s">
        <v>322</v>
      </c>
      <c r="C183" s="746" t="s">
        <v>224</v>
      </c>
      <c r="D183" s="746" t="s">
        <v>211</v>
      </c>
      <c r="E183" s="747">
        <v>0</v>
      </c>
      <c r="F183" s="747">
        <v>28755970.949999999</v>
      </c>
      <c r="G183" s="747">
        <v>0</v>
      </c>
      <c r="H183" s="747">
        <v>8484700</v>
      </c>
      <c r="I183" s="747">
        <v>28500000</v>
      </c>
    </row>
    <row r="184" spans="1:10">
      <c r="A184" s="685">
        <v>5163</v>
      </c>
      <c r="B184" s="686" t="s">
        <v>322</v>
      </c>
      <c r="C184" s="684" t="s">
        <v>224</v>
      </c>
      <c r="D184" s="684" t="s">
        <v>226</v>
      </c>
      <c r="E184" s="687">
        <v>91500000</v>
      </c>
      <c r="F184" s="687">
        <v>28464576.670000002</v>
      </c>
      <c r="G184" s="687">
        <v>79800000</v>
      </c>
      <c r="H184" s="687">
        <v>32327300</v>
      </c>
      <c r="I184" s="687">
        <v>0</v>
      </c>
    </row>
    <row r="185" spans="1:10">
      <c r="A185" s="744">
        <v>5164</v>
      </c>
      <c r="B185" s="745" t="s">
        <v>323</v>
      </c>
      <c r="C185" s="746" t="s">
        <v>224</v>
      </c>
      <c r="D185" s="746" t="s">
        <v>211</v>
      </c>
      <c r="E185" s="747">
        <v>0</v>
      </c>
      <c r="F185" s="747">
        <v>8195587.2699999996</v>
      </c>
      <c r="G185" s="747">
        <v>0</v>
      </c>
      <c r="H185" s="747">
        <v>5656400</v>
      </c>
      <c r="I185" s="747">
        <v>19000000</v>
      </c>
    </row>
    <row r="186" spans="1:10">
      <c r="A186" s="685">
        <v>5164</v>
      </c>
      <c r="B186" s="686" t="s">
        <v>323</v>
      </c>
      <c r="C186" s="684" t="s">
        <v>224</v>
      </c>
      <c r="D186" s="684" t="s">
        <v>226</v>
      </c>
      <c r="E186" s="687">
        <v>27529412</v>
      </c>
      <c r="F186" s="687">
        <v>10871257.77</v>
      </c>
      <c r="G186" s="687">
        <v>53200000</v>
      </c>
      <c r="H186" s="687">
        <v>21551600</v>
      </c>
      <c r="I186" s="687">
        <v>0</v>
      </c>
    </row>
    <row r="187" spans="1:10">
      <c r="A187" s="329">
        <v>518</v>
      </c>
      <c r="B187" s="320" t="s">
        <v>399</v>
      </c>
      <c r="C187" s="330" t="s">
        <v>224</v>
      </c>
      <c r="D187" s="330"/>
      <c r="E187" s="328">
        <f>E188+E189</f>
        <v>0</v>
      </c>
      <c r="F187" s="328">
        <f>F188+F189</f>
        <v>0</v>
      </c>
      <c r="G187" s="328">
        <f t="shared" ref="G187:I187" si="67">G188+G189</f>
        <v>218500000</v>
      </c>
      <c r="H187" s="328">
        <f t="shared" si="67"/>
        <v>149669820</v>
      </c>
      <c r="I187" s="328">
        <f t="shared" si="67"/>
        <v>201726460</v>
      </c>
    </row>
    <row r="188" spans="1:10">
      <c r="A188" s="459">
        <v>5181</v>
      </c>
      <c r="B188" s="504" t="s">
        <v>400</v>
      </c>
      <c r="C188" s="723" t="s">
        <v>224</v>
      </c>
      <c r="D188" s="723" t="s">
        <v>82</v>
      </c>
      <c r="E188" s="519">
        <v>0</v>
      </c>
      <c r="F188" s="519">
        <v>0</v>
      </c>
      <c r="G188" s="519">
        <v>75000000</v>
      </c>
      <c r="H188" s="519">
        <v>78750000</v>
      </c>
      <c r="I188" s="519">
        <v>67094160</v>
      </c>
    </row>
    <row r="189" spans="1:10">
      <c r="A189" s="685">
        <v>5181</v>
      </c>
      <c r="B189" s="686" t="s">
        <v>400</v>
      </c>
      <c r="C189" s="684" t="s">
        <v>224</v>
      </c>
      <c r="D189" s="684" t="s">
        <v>226</v>
      </c>
      <c r="E189" s="687">
        <v>0</v>
      </c>
      <c r="F189" s="687">
        <v>0</v>
      </c>
      <c r="G189" s="687">
        <v>143500000</v>
      </c>
      <c r="H189" s="687">
        <v>70919820</v>
      </c>
      <c r="I189" s="687">
        <v>134632300</v>
      </c>
    </row>
    <row r="190" spans="1:10">
      <c r="A190" s="315" t="s">
        <v>363</v>
      </c>
      <c r="B190" s="316" t="s">
        <v>347</v>
      </c>
      <c r="C190" s="317" t="s">
        <v>224</v>
      </c>
      <c r="D190" s="318"/>
      <c r="E190" s="318">
        <f>E191+E194+E196+E199+E203+E208+E217+E227+E229+E231+E223+E221</f>
        <v>7889101</v>
      </c>
      <c r="F190" s="318">
        <f>F191+F194+F196+F199+F203+F208+F217+F227+F229+F231+F223+F221</f>
        <v>1601062.66</v>
      </c>
      <c r="G190" s="318">
        <f>G191+G194+G196+G199+G203+G208+G217+G225+G227+G229+G231+G223+G221</f>
        <v>12528849</v>
      </c>
      <c r="H190" s="318">
        <f t="shared" ref="H190:I190" si="68">H191+H194+H196+H199+H203+H208+H217+H225+H227+H229+H231+H223+H221</f>
        <v>12031105</v>
      </c>
      <c r="I190" s="318">
        <f t="shared" si="68"/>
        <v>12013893</v>
      </c>
    </row>
    <row r="191" spans="1:10">
      <c r="A191" s="319" t="s">
        <v>1</v>
      </c>
      <c r="B191" s="320" t="s">
        <v>2</v>
      </c>
      <c r="C191" s="321" t="s">
        <v>224</v>
      </c>
      <c r="D191" s="322"/>
      <c r="E191" s="322">
        <f>SUM(E192:E193)</f>
        <v>3531630</v>
      </c>
      <c r="F191" s="322">
        <f t="shared" ref="F191:H191" si="69">SUM(F192:F193)</f>
        <v>899163.09</v>
      </c>
      <c r="G191" s="322">
        <f t="shared" si="69"/>
        <v>5668008</v>
      </c>
      <c r="H191" s="322">
        <f t="shared" si="69"/>
        <v>5695824</v>
      </c>
      <c r="I191" s="322">
        <f>SUM(I192:I193)</f>
        <v>5723800</v>
      </c>
    </row>
    <row r="192" spans="1:10">
      <c r="A192" s="326" t="s">
        <v>3</v>
      </c>
      <c r="B192" s="508" t="s">
        <v>4</v>
      </c>
      <c r="C192" s="509" t="s">
        <v>224</v>
      </c>
      <c r="D192" s="509" t="s">
        <v>226</v>
      </c>
      <c r="E192" s="680">
        <v>3486630</v>
      </c>
      <c r="F192" s="680">
        <v>894226.2</v>
      </c>
      <c r="G192" s="680">
        <v>5568008</v>
      </c>
      <c r="H192" s="680">
        <v>5595824</v>
      </c>
      <c r="I192" s="680">
        <v>5623800</v>
      </c>
    </row>
    <row r="193" spans="1:10">
      <c r="A193" s="326" t="s">
        <v>5</v>
      </c>
      <c r="B193" s="508" t="s">
        <v>6</v>
      </c>
      <c r="C193" s="509" t="s">
        <v>224</v>
      </c>
      <c r="D193" s="509" t="s">
        <v>226</v>
      </c>
      <c r="E193" s="680">
        <v>45000</v>
      </c>
      <c r="F193" s="680">
        <v>4936.8900000000003</v>
      </c>
      <c r="G193" s="680">
        <v>100000</v>
      </c>
      <c r="H193" s="680">
        <v>100000</v>
      </c>
      <c r="I193" s="680">
        <v>100000</v>
      </c>
    </row>
    <row r="194" spans="1:10">
      <c r="A194" s="319" t="s">
        <v>7</v>
      </c>
      <c r="B194" s="320" t="s">
        <v>8</v>
      </c>
      <c r="C194" s="321" t="s">
        <v>224</v>
      </c>
      <c r="D194" s="322"/>
      <c r="E194" s="322">
        <f t="shared" ref="E194:I194" si="70">SUM(E195)</f>
        <v>105000</v>
      </c>
      <c r="F194" s="322">
        <f t="shared" si="70"/>
        <v>21250</v>
      </c>
      <c r="G194" s="322">
        <f t="shared" si="70"/>
        <v>1163260</v>
      </c>
      <c r="H194" s="322">
        <f t="shared" si="70"/>
        <v>1163260</v>
      </c>
      <c r="I194" s="322">
        <f t="shared" si="70"/>
        <v>1163260</v>
      </c>
    </row>
    <row r="195" spans="1:10">
      <c r="A195" s="326" t="s">
        <v>9</v>
      </c>
      <c r="B195" s="508" t="s">
        <v>8</v>
      </c>
      <c r="C195" s="509" t="s">
        <v>224</v>
      </c>
      <c r="D195" s="509" t="s">
        <v>226</v>
      </c>
      <c r="E195" s="680">
        <v>105000</v>
      </c>
      <c r="F195" s="680">
        <v>21250</v>
      </c>
      <c r="G195" s="680">
        <v>1163260</v>
      </c>
      <c r="H195" s="680">
        <v>1163260</v>
      </c>
      <c r="I195" s="680">
        <v>1163260</v>
      </c>
    </row>
    <row r="196" spans="1:10">
      <c r="A196" s="319" t="s">
        <v>10</v>
      </c>
      <c r="B196" s="320" t="s">
        <v>11</v>
      </c>
      <c r="C196" s="321" t="s">
        <v>224</v>
      </c>
      <c r="D196" s="322"/>
      <c r="E196" s="322">
        <f>SUM(E197:E198)</f>
        <v>569826</v>
      </c>
      <c r="F196" s="322">
        <f t="shared" ref="F196:I196" si="71">SUM(F197:F198)</f>
        <v>153806.91</v>
      </c>
      <c r="G196" s="322">
        <f t="shared" si="71"/>
        <v>958041</v>
      </c>
      <c r="H196" s="322">
        <f t="shared" si="71"/>
        <v>962481</v>
      </c>
      <c r="I196" s="322">
        <f t="shared" si="71"/>
        <v>967293</v>
      </c>
    </row>
    <row r="197" spans="1:10">
      <c r="A197" s="326" t="s">
        <v>12</v>
      </c>
      <c r="B197" s="508" t="s">
        <v>13</v>
      </c>
      <c r="C197" s="509" t="s">
        <v>224</v>
      </c>
      <c r="D197" s="509" t="s">
        <v>226</v>
      </c>
      <c r="E197" s="680">
        <v>513506</v>
      </c>
      <c r="F197" s="680">
        <v>138605.06</v>
      </c>
      <c r="G197" s="680">
        <v>863041</v>
      </c>
      <c r="H197" s="680">
        <v>867352</v>
      </c>
      <c r="I197" s="680">
        <v>871689</v>
      </c>
    </row>
    <row r="198" spans="1:10">
      <c r="A198" s="326" t="s">
        <v>14</v>
      </c>
      <c r="B198" s="508" t="s">
        <v>15</v>
      </c>
      <c r="C198" s="509" t="s">
        <v>224</v>
      </c>
      <c r="D198" s="509" t="s">
        <v>226</v>
      </c>
      <c r="E198" s="680">
        <v>56320</v>
      </c>
      <c r="F198" s="680">
        <v>15201.85</v>
      </c>
      <c r="G198" s="680">
        <v>95000</v>
      </c>
      <c r="H198" s="680">
        <v>95129</v>
      </c>
      <c r="I198" s="680">
        <v>95604</v>
      </c>
    </row>
    <row r="199" spans="1:10">
      <c r="A199" s="319" t="s">
        <v>16</v>
      </c>
      <c r="B199" s="320" t="s">
        <v>17</v>
      </c>
      <c r="C199" s="321" t="s">
        <v>224</v>
      </c>
      <c r="D199" s="322"/>
      <c r="E199" s="322">
        <f>SUM(E200:E202)</f>
        <v>280645</v>
      </c>
      <c r="F199" s="322">
        <f t="shared" ref="F199:I199" si="72">SUM(F200:F202)</f>
        <v>76413.97</v>
      </c>
      <c r="G199" s="322">
        <f t="shared" si="72"/>
        <v>642600</v>
      </c>
      <c r="H199" s="322">
        <f t="shared" si="72"/>
        <v>642600</v>
      </c>
      <c r="I199" s="322">
        <f t="shared" si="72"/>
        <v>642600</v>
      </c>
    </row>
    <row r="200" spans="1:10">
      <c r="A200" s="681" t="s">
        <v>18</v>
      </c>
      <c r="B200" s="682" t="s">
        <v>19</v>
      </c>
      <c r="C200" s="509" t="s">
        <v>224</v>
      </c>
      <c r="D200" s="509" t="s">
        <v>226</v>
      </c>
      <c r="E200" s="680">
        <v>98325</v>
      </c>
      <c r="F200" s="680">
        <v>37522.75</v>
      </c>
      <c r="G200" s="680">
        <v>250000</v>
      </c>
      <c r="H200" s="680">
        <v>250000</v>
      </c>
      <c r="I200" s="680">
        <v>250000</v>
      </c>
    </row>
    <row r="201" spans="1:10">
      <c r="A201" s="681" t="s">
        <v>20</v>
      </c>
      <c r="B201" s="682" t="s">
        <v>21</v>
      </c>
      <c r="C201" s="509" t="s">
        <v>224</v>
      </c>
      <c r="D201" s="509" t="s">
        <v>226</v>
      </c>
      <c r="E201" s="680">
        <v>112320</v>
      </c>
      <c r="F201" s="680">
        <v>28034.97</v>
      </c>
      <c r="G201" s="680">
        <v>192600</v>
      </c>
      <c r="H201" s="680">
        <v>192600</v>
      </c>
      <c r="I201" s="680">
        <v>192600</v>
      </c>
    </row>
    <row r="202" spans="1:10">
      <c r="A202" s="681" t="s">
        <v>22</v>
      </c>
      <c r="B202" s="682" t="s">
        <v>23</v>
      </c>
      <c r="C202" s="509" t="s">
        <v>224</v>
      </c>
      <c r="D202" s="509" t="s">
        <v>226</v>
      </c>
      <c r="E202" s="680">
        <v>70000</v>
      </c>
      <c r="F202" s="680">
        <v>10856.25</v>
      </c>
      <c r="G202" s="680">
        <v>200000</v>
      </c>
      <c r="H202" s="680">
        <v>200000</v>
      </c>
      <c r="I202" s="680">
        <v>200000</v>
      </c>
    </row>
    <row r="203" spans="1:10">
      <c r="A203" s="319" t="s">
        <v>24</v>
      </c>
      <c r="B203" s="320" t="s">
        <v>25</v>
      </c>
      <c r="C203" s="321" t="s">
        <v>224</v>
      </c>
      <c r="D203" s="322"/>
      <c r="E203" s="322">
        <f>SUM(E204:E207)</f>
        <v>80000</v>
      </c>
      <c r="F203" s="322">
        <f t="shared" ref="F203:I203" si="73">SUM(F204:F207)</f>
        <v>23195.21</v>
      </c>
      <c r="G203" s="322">
        <f t="shared" si="73"/>
        <v>254940</v>
      </c>
      <c r="H203" s="322">
        <f t="shared" si="73"/>
        <v>254940</v>
      </c>
      <c r="I203" s="322">
        <f t="shared" si="73"/>
        <v>254940</v>
      </c>
    </row>
    <row r="204" spans="1:10">
      <c r="A204" s="326" t="s">
        <v>26</v>
      </c>
      <c r="B204" s="508" t="s">
        <v>27</v>
      </c>
      <c r="C204" s="509" t="s">
        <v>224</v>
      </c>
      <c r="D204" s="509" t="s">
        <v>226</v>
      </c>
      <c r="E204" s="680">
        <v>50000</v>
      </c>
      <c r="F204" s="680">
        <v>16918.62</v>
      </c>
      <c r="G204" s="680">
        <v>89640</v>
      </c>
      <c r="H204" s="680">
        <v>89640</v>
      </c>
      <c r="I204" s="680">
        <v>89640</v>
      </c>
    </row>
    <row r="205" spans="1:10">
      <c r="A205" s="326" t="s">
        <v>28</v>
      </c>
      <c r="B205" s="683" t="s">
        <v>29</v>
      </c>
      <c r="C205" s="509" t="s">
        <v>224</v>
      </c>
      <c r="D205" s="684" t="s">
        <v>226</v>
      </c>
      <c r="E205" s="511">
        <v>30000</v>
      </c>
      <c r="F205" s="511">
        <v>6175.34</v>
      </c>
      <c r="G205" s="511">
        <v>161900</v>
      </c>
      <c r="H205" s="511">
        <v>161900</v>
      </c>
      <c r="I205" s="511">
        <v>161900</v>
      </c>
    </row>
    <row r="206" spans="1:10">
      <c r="A206" s="326">
        <v>3224</v>
      </c>
      <c r="B206" s="683" t="s">
        <v>408</v>
      </c>
      <c r="C206" s="509" t="s">
        <v>224</v>
      </c>
      <c r="D206" s="684" t="s">
        <v>226</v>
      </c>
      <c r="E206" s="511">
        <v>0</v>
      </c>
      <c r="F206" s="511">
        <v>0</v>
      </c>
      <c r="G206" s="511">
        <v>3400</v>
      </c>
      <c r="H206" s="511">
        <v>3400</v>
      </c>
      <c r="I206" s="511">
        <v>3400</v>
      </c>
    </row>
    <row r="207" spans="1:10">
      <c r="A207" s="326">
        <v>3225</v>
      </c>
      <c r="B207" s="683" t="s">
        <v>33</v>
      </c>
      <c r="C207" s="509" t="s">
        <v>224</v>
      </c>
      <c r="D207" s="684" t="s">
        <v>226</v>
      </c>
      <c r="E207" s="511">
        <v>0</v>
      </c>
      <c r="F207" s="511">
        <v>101.25</v>
      </c>
      <c r="G207" s="511">
        <v>0</v>
      </c>
      <c r="H207" s="511">
        <v>0</v>
      </c>
      <c r="I207" s="511">
        <v>0</v>
      </c>
    </row>
    <row r="208" spans="1:10">
      <c r="A208" s="319" t="s">
        <v>34</v>
      </c>
      <c r="B208" s="320" t="s">
        <v>35</v>
      </c>
      <c r="C208" s="321" t="s">
        <v>224</v>
      </c>
      <c r="D208" s="328"/>
      <c r="E208" s="328">
        <f t="shared" ref="E208:I208" si="74">SUM(E209:E216)</f>
        <v>1720000</v>
      </c>
      <c r="F208" s="328">
        <f t="shared" si="74"/>
        <v>133233.53999999998</v>
      </c>
      <c r="G208" s="328">
        <f t="shared" si="74"/>
        <v>2857000</v>
      </c>
      <c r="H208" s="328">
        <f t="shared" si="74"/>
        <v>2707000</v>
      </c>
      <c r="I208" s="328">
        <f t="shared" si="74"/>
        <v>2657000</v>
      </c>
      <c r="J208" s="267"/>
    </row>
    <row r="209" spans="1:9">
      <c r="A209" s="681" t="s">
        <v>36</v>
      </c>
      <c r="B209" s="682" t="s">
        <v>37</v>
      </c>
      <c r="C209" s="509" t="s">
        <v>224</v>
      </c>
      <c r="D209" s="684" t="s">
        <v>226</v>
      </c>
      <c r="E209" s="511">
        <v>50000</v>
      </c>
      <c r="F209" s="511">
        <v>27004.82</v>
      </c>
      <c r="G209" s="511">
        <v>199000</v>
      </c>
      <c r="H209" s="511">
        <v>199000</v>
      </c>
      <c r="I209" s="511">
        <v>199000</v>
      </c>
    </row>
    <row r="210" spans="1:9">
      <c r="A210" s="681" t="s">
        <v>38</v>
      </c>
      <c r="B210" s="682" t="s">
        <v>39</v>
      </c>
      <c r="C210" s="509" t="s">
        <v>224</v>
      </c>
      <c r="D210" s="684" t="s">
        <v>226</v>
      </c>
      <c r="E210" s="511">
        <v>20000</v>
      </c>
      <c r="F210" s="511">
        <v>15675.38</v>
      </c>
      <c r="G210" s="511">
        <v>223600</v>
      </c>
      <c r="H210" s="511">
        <v>223600</v>
      </c>
      <c r="I210" s="511">
        <v>223600</v>
      </c>
    </row>
    <row r="211" spans="1:9">
      <c r="A211" s="681" t="s">
        <v>40</v>
      </c>
      <c r="B211" s="682" t="s">
        <v>41</v>
      </c>
      <c r="C211" s="509" t="s">
        <v>224</v>
      </c>
      <c r="D211" s="684" t="s">
        <v>226</v>
      </c>
      <c r="E211" s="511">
        <v>1200000</v>
      </c>
      <c r="F211" s="511">
        <v>6098.54</v>
      </c>
      <c r="G211" s="511">
        <v>1000000</v>
      </c>
      <c r="H211" s="511">
        <v>750000</v>
      </c>
      <c r="I211" s="511">
        <v>500000</v>
      </c>
    </row>
    <row r="212" spans="1:9">
      <c r="A212" s="681" t="s">
        <v>42</v>
      </c>
      <c r="B212" s="682" t="s">
        <v>43</v>
      </c>
      <c r="C212" s="509" t="s">
        <v>224</v>
      </c>
      <c r="D212" s="684" t="s">
        <v>226</v>
      </c>
      <c r="E212" s="511">
        <v>20000</v>
      </c>
      <c r="F212" s="511">
        <v>0</v>
      </c>
      <c r="G212" s="511">
        <v>195600</v>
      </c>
      <c r="H212" s="511">
        <v>195600</v>
      </c>
      <c r="I212" s="511">
        <v>195600</v>
      </c>
    </row>
    <row r="213" spans="1:9">
      <c r="A213" s="681" t="s">
        <v>44</v>
      </c>
      <c r="B213" s="682" t="s">
        <v>45</v>
      </c>
      <c r="C213" s="509" t="s">
        <v>224</v>
      </c>
      <c r="D213" s="684" t="s">
        <v>226</v>
      </c>
      <c r="E213" s="511">
        <v>50000</v>
      </c>
      <c r="F213" s="511">
        <v>26956.82</v>
      </c>
      <c r="G213" s="511">
        <v>738800</v>
      </c>
      <c r="H213" s="511">
        <v>738800</v>
      </c>
      <c r="I213" s="511">
        <v>738800</v>
      </c>
    </row>
    <row r="214" spans="1:9">
      <c r="A214" s="681" t="s">
        <v>48</v>
      </c>
      <c r="B214" s="682" t="s">
        <v>49</v>
      </c>
      <c r="C214" s="509" t="s">
        <v>224</v>
      </c>
      <c r="D214" s="684" t="s">
        <v>226</v>
      </c>
      <c r="E214" s="511">
        <v>200000</v>
      </c>
      <c r="F214" s="511">
        <v>0</v>
      </c>
      <c r="G214" s="511">
        <v>100000</v>
      </c>
      <c r="H214" s="511">
        <v>200000</v>
      </c>
      <c r="I214" s="511">
        <v>400000</v>
      </c>
    </row>
    <row r="215" spans="1:9">
      <c r="A215" s="681" t="s">
        <v>50</v>
      </c>
      <c r="B215" s="682" t="s">
        <v>51</v>
      </c>
      <c r="C215" s="509" t="s">
        <v>224</v>
      </c>
      <c r="D215" s="684" t="s">
        <v>226</v>
      </c>
      <c r="E215" s="511">
        <v>30000</v>
      </c>
      <c r="F215" s="511">
        <v>29293.200000000001</v>
      </c>
      <c r="G215" s="511">
        <v>250000</v>
      </c>
      <c r="H215" s="511">
        <v>250000</v>
      </c>
      <c r="I215" s="511">
        <v>250000</v>
      </c>
    </row>
    <row r="216" spans="1:9">
      <c r="A216" s="681" t="s">
        <v>52</v>
      </c>
      <c r="B216" s="682" t="s">
        <v>53</v>
      </c>
      <c r="C216" s="509" t="s">
        <v>224</v>
      </c>
      <c r="D216" s="684" t="s">
        <v>226</v>
      </c>
      <c r="E216" s="511">
        <v>150000</v>
      </c>
      <c r="F216" s="511">
        <v>28204.78</v>
      </c>
      <c r="G216" s="511">
        <v>150000</v>
      </c>
      <c r="H216" s="511">
        <v>150000</v>
      </c>
      <c r="I216" s="511">
        <v>150000</v>
      </c>
    </row>
    <row r="217" spans="1:9">
      <c r="A217" s="329" t="s">
        <v>57</v>
      </c>
      <c r="B217" s="320" t="s">
        <v>58</v>
      </c>
      <c r="C217" s="321" t="s">
        <v>224</v>
      </c>
      <c r="D217" s="328"/>
      <c r="E217" s="328">
        <f>SUM(E218:E220)</f>
        <v>50000</v>
      </c>
      <c r="F217" s="328">
        <f t="shared" ref="F217:I217" si="75">SUM(F218:F220)</f>
        <v>6142.49</v>
      </c>
      <c r="G217" s="328">
        <f t="shared" si="75"/>
        <v>300000</v>
      </c>
      <c r="H217" s="328">
        <f t="shared" si="75"/>
        <v>300000</v>
      </c>
      <c r="I217" s="328">
        <f t="shared" si="75"/>
        <v>300000</v>
      </c>
    </row>
    <row r="218" spans="1:9">
      <c r="A218" s="688" t="s">
        <v>63</v>
      </c>
      <c r="B218" s="682" t="s">
        <v>64</v>
      </c>
      <c r="C218" s="509" t="s">
        <v>224</v>
      </c>
      <c r="D218" s="510" t="s">
        <v>226</v>
      </c>
      <c r="E218" s="511">
        <v>50000</v>
      </c>
      <c r="F218" s="511">
        <v>2399.9499999999998</v>
      </c>
      <c r="G218" s="511">
        <v>150000</v>
      </c>
      <c r="H218" s="511">
        <v>150000</v>
      </c>
      <c r="I218" s="511">
        <v>150000</v>
      </c>
    </row>
    <row r="219" spans="1:9">
      <c r="A219" s="688">
        <v>3294</v>
      </c>
      <c r="B219" s="682" t="s">
        <v>338</v>
      </c>
      <c r="C219" s="509" t="s">
        <v>224</v>
      </c>
      <c r="D219" s="510" t="s">
        <v>226</v>
      </c>
      <c r="E219" s="511">
        <v>0</v>
      </c>
      <c r="F219" s="511">
        <v>0</v>
      </c>
      <c r="G219" s="511">
        <v>150000</v>
      </c>
      <c r="H219" s="511">
        <v>150000</v>
      </c>
      <c r="I219" s="511">
        <v>150000</v>
      </c>
    </row>
    <row r="220" spans="1:9">
      <c r="A220" s="688">
        <v>3299</v>
      </c>
      <c r="B220" s="682" t="s">
        <v>58</v>
      </c>
      <c r="C220" s="509" t="s">
        <v>224</v>
      </c>
      <c r="D220" s="510" t="s">
        <v>226</v>
      </c>
      <c r="E220" s="511">
        <v>0</v>
      </c>
      <c r="F220" s="511">
        <v>3742.54</v>
      </c>
      <c r="G220" s="511">
        <v>0</v>
      </c>
      <c r="H220" s="511">
        <v>0</v>
      </c>
      <c r="I220" s="511">
        <v>0</v>
      </c>
    </row>
    <row r="221" spans="1:9">
      <c r="A221" s="329">
        <v>-343</v>
      </c>
      <c r="B221" s="320" t="s">
        <v>71</v>
      </c>
      <c r="C221" s="321" t="s">
        <v>224</v>
      </c>
      <c r="D221" s="330" t="s">
        <v>226</v>
      </c>
      <c r="E221" s="328">
        <f>E222</f>
        <v>0</v>
      </c>
      <c r="F221" s="328">
        <f t="shared" ref="F221:I221" si="76">F222</f>
        <v>822.45</v>
      </c>
      <c r="G221" s="328">
        <f t="shared" si="76"/>
        <v>5000</v>
      </c>
      <c r="H221" s="328">
        <f t="shared" si="76"/>
        <v>5000</v>
      </c>
      <c r="I221" s="328">
        <f t="shared" si="76"/>
        <v>5000</v>
      </c>
    </row>
    <row r="222" spans="1:9">
      <c r="A222" s="688">
        <v>3431</v>
      </c>
      <c r="B222" s="682" t="s">
        <v>73</v>
      </c>
      <c r="C222" s="509" t="s">
        <v>224</v>
      </c>
      <c r="D222" s="510" t="s">
        <v>226</v>
      </c>
      <c r="E222" s="511">
        <v>0</v>
      </c>
      <c r="F222" s="511">
        <v>822.45</v>
      </c>
      <c r="G222" s="511">
        <v>5000</v>
      </c>
      <c r="H222" s="511">
        <v>5000</v>
      </c>
      <c r="I222" s="511">
        <v>5000</v>
      </c>
    </row>
    <row r="223" spans="1:9" s="269" customFormat="1">
      <c r="A223" s="319" t="s">
        <v>191</v>
      </c>
      <c r="B223" s="320" t="s">
        <v>232</v>
      </c>
      <c r="C223" s="321" t="s">
        <v>224</v>
      </c>
      <c r="D223" s="460" t="str">
        <f t="shared" ref="D223:I223" si="77">D224</f>
        <v>563</v>
      </c>
      <c r="E223" s="328">
        <f t="shared" si="77"/>
        <v>0</v>
      </c>
      <c r="F223" s="328">
        <f t="shared" si="77"/>
        <v>0</v>
      </c>
      <c r="G223" s="328">
        <f t="shared" si="77"/>
        <v>0</v>
      </c>
      <c r="H223" s="328">
        <f t="shared" si="77"/>
        <v>0</v>
      </c>
      <c r="I223" s="328">
        <f t="shared" si="77"/>
        <v>0</v>
      </c>
    </row>
    <row r="224" spans="1:9">
      <c r="A224" s="681" t="s">
        <v>192</v>
      </c>
      <c r="B224" s="682" t="s">
        <v>348</v>
      </c>
      <c r="C224" s="509" t="s">
        <v>224</v>
      </c>
      <c r="D224" s="510" t="s">
        <v>226</v>
      </c>
      <c r="E224" s="511">
        <v>0</v>
      </c>
      <c r="F224" s="511">
        <v>0</v>
      </c>
      <c r="G224" s="511">
        <v>0</v>
      </c>
      <c r="H224" s="511">
        <v>0</v>
      </c>
      <c r="I224" s="511">
        <v>0</v>
      </c>
    </row>
    <row r="225" spans="1:9" s="269" customFormat="1">
      <c r="A225" s="319" t="s">
        <v>169</v>
      </c>
      <c r="B225" s="320" t="s">
        <v>410</v>
      </c>
      <c r="C225" s="321" t="s">
        <v>224</v>
      </c>
      <c r="D225" s="330" t="s">
        <v>226</v>
      </c>
      <c r="E225" s="612">
        <f>E226</f>
        <v>0</v>
      </c>
      <c r="F225" s="612">
        <f>F226</f>
        <v>0</v>
      </c>
      <c r="G225" s="328">
        <f>G226</f>
        <v>100000</v>
      </c>
      <c r="H225" s="328">
        <f t="shared" ref="H225:I225" si="78">H226</f>
        <v>100000</v>
      </c>
      <c r="I225" s="328">
        <f t="shared" si="78"/>
        <v>100000</v>
      </c>
    </row>
    <row r="226" spans="1:9" s="269" customFormat="1">
      <c r="A226" s="681" t="s">
        <v>449</v>
      </c>
      <c r="B226" s="682" t="s">
        <v>445</v>
      </c>
      <c r="C226" s="509" t="s">
        <v>224</v>
      </c>
      <c r="D226" s="510" t="s">
        <v>226</v>
      </c>
      <c r="E226" s="511">
        <v>0</v>
      </c>
      <c r="F226" s="511">
        <v>0</v>
      </c>
      <c r="G226" s="511">
        <v>100000</v>
      </c>
      <c r="H226" s="511">
        <v>100000</v>
      </c>
      <c r="I226" s="511">
        <v>100000</v>
      </c>
    </row>
    <row r="227" spans="1:9">
      <c r="A227" s="319" t="s">
        <v>83</v>
      </c>
      <c r="B227" s="320" t="s">
        <v>84</v>
      </c>
      <c r="C227" s="321" t="s">
        <v>224</v>
      </c>
      <c r="D227" s="328"/>
      <c r="E227" s="328">
        <f t="shared" ref="E227:I227" si="79">SUM(E228)</f>
        <v>52000</v>
      </c>
      <c r="F227" s="328">
        <f t="shared" si="79"/>
        <v>15018.75</v>
      </c>
      <c r="G227" s="328">
        <f t="shared" si="79"/>
        <v>0</v>
      </c>
      <c r="H227" s="328">
        <f t="shared" si="79"/>
        <v>0</v>
      </c>
      <c r="I227" s="328">
        <f t="shared" si="79"/>
        <v>0</v>
      </c>
    </row>
    <row r="228" spans="1:9" s="269" customFormat="1">
      <c r="A228" s="326" t="s">
        <v>85</v>
      </c>
      <c r="B228" s="508" t="s">
        <v>86</v>
      </c>
      <c r="C228" s="509" t="s">
        <v>224</v>
      </c>
      <c r="D228" s="510" t="s">
        <v>226</v>
      </c>
      <c r="E228" s="511">
        <v>52000</v>
      </c>
      <c r="F228" s="511">
        <v>15018.75</v>
      </c>
      <c r="G228" s="511">
        <v>0</v>
      </c>
      <c r="H228" s="511">
        <v>0</v>
      </c>
      <c r="I228" s="511">
        <v>0</v>
      </c>
    </row>
    <row r="229" spans="1:9">
      <c r="A229" s="319" t="s">
        <v>88</v>
      </c>
      <c r="B229" s="320" t="s">
        <v>89</v>
      </c>
      <c r="C229" s="321" t="s">
        <v>224</v>
      </c>
      <c r="D229" s="328"/>
      <c r="E229" s="328">
        <f t="shared" ref="E229:I229" si="80">E230</f>
        <v>200000</v>
      </c>
      <c r="F229" s="328">
        <f t="shared" si="80"/>
        <v>39298.75</v>
      </c>
      <c r="G229" s="328">
        <f t="shared" si="80"/>
        <v>380000</v>
      </c>
      <c r="H229" s="328">
        <f t="shared" si="80"/>
        <v>0</v>
      </c>
      <c r="I229" s="328">
        <f t="shared" si="80"/>
        <v>0</v>
      </c>
    </row>
    <row r="230" spans="1:9" s="269" customFormat="1">
      <c r="A230" s="326" t="s">
        <v>90</v>
      </c>
      <c r="B230" s="508" t="s">
        <v>91</v>
      </c>
      <c r="C230" s="509" t="s">
        <v>224</v>
      </c>
      <c r="D230" s="510" t="s">
        <v>226</v>
      </c>
      <c r="E230" s="511">
        <v>200000</v>
      </c>
      <c r="F230" s="511">
        <v>39298.75</v>
      </c>
      <c r="G230" s="511">
        <v>380000</v>
      </c>
      <c r="H230" s="511">
        <v>0</v>
      </c>
      <c r="I230" s="511">
        <v>0</v>
      </c>
    </row>
    <row r="231" spans="1:9">
      <c r="A231" s="323">
        <v>426</v>
      </c>
      <c r="B231" s="338" t="s">
        <v>341</v>
      </c>
      <c r="C231" s="331" t="s">
        <v>224</v>
      </c>
      <c r="D231" s="328"/>
      <c r="E231" s="328">
        <f t="shared" ref="E231:I231" si="81">E232</f>
        <v>1300000</v>
      </c>
      <c r="F231" s="328">
        <f t="shared" si="81"/>
        <v>232717.5</v>
      </c>
      <c r="G231" s="328">
        <f t="shared" si="81"/>
        <v>200000</v>
      </c>
      <c r="H231" s="328">
        <f t="shared" si="81"/>
        <v>200000</v>
      </c>
      <c r="I231" s="328">
        <f t="shared" si="81"/>
        <v>200000</v>
      </c>
    </row>
    <row r="232" spans="1:9" s="269" customFormat="1">
      <c r="A232" s="326">
        <v>4262</v>
      </c>
      <c r="B232" s="683" t="s">
        <v>178</v>
      </c>
      <c r="C232" s="509" t="s">
        <v>224</v>
      </c>
      <c r="D232" s="510" t="s">
        <v>226</v>
      </c>
      <c r="E232" s="511">
        <v>1300000</v>
      </c>
      <c r="F232" s="511">
        <v>232717.5</v>
      </c>
      <c r="G232" s="511">
        <v>200000</v>
      </c>
      <c r="H232" s="511">
        <v>200000</v>
      </c>
      <c r="I232" s="511">
        <v>200000</v>
      </c>
    </row>
    <row r="233" spans="1:9" s="269" customFormat="1">
      <c r="A233" s="315" t="s">
        <v>364</v>
      </c>
      <c r="B233" s="316" t="s">
        <v>327</v>
      </c>
      <c r="C233" s="317" t="s">
        <v>224</v>
      </c>
      <c r="D233" s="318"/>
      <c r="E233" s="318">
        <f>E237+E240+E243+E234</f>
        <v>6850000</v>
      </c>
      <c r="F233" s="318">
        <f>F237+F240+F243+F234</f>
        <v>948477.48</v>
      </c>
      <c r="G233" s="318">
        <f t="shared" ref="G233:I233" si="82">G237+G240+G243+G234</f>
        <v>6599822</v>
      </c>
      <c r="H233" s="318">
        <f t="shared" si="82"/>
        <v>10486520</v>
      </c>
      <c r="I233" s="318">
        <f t="shared" si="82"/>
        <v>9888338</v>
      </c>
    </row>
    <row r="234" spans="1:9" s="269" customFormat="1">
      <c r="A234" s="319" t="s">
        <v>401</v>
      </c>
      <c r="B234" s="320" t="s">
        <v>35</v>
      </c>
      <c r="C234" s="325" t="s">
        <v>224</v>
      </c>
      <c r="D234" s="325"/>
      <c r="E234" s="328">
        <f>E235</f>
        <v>800000</v>
      </c>
      <c r="F234" s="328">
        <f>F235</f>
        <v>0</v>
      </c>
      <c r="G234" s="328">
        <f>SUM(G235:G236)</f>
        <v>1146400</v>
      </c>
      <c r="H234" s="328">
        <f t="shared" ref="H234:I234" si="83">SUM(H235:H236)</f>
        <v>1304000</v>
      </c>
      <c r="I234" s="328">
        <f t="shared" si="83"/>
        <v>1304000</v>
      </c>
    </row>
    <row r="235" spans="1:9">
      <c r="A235" s="323">
        <v>3237</v>
      </c>
      <c r="B235" s="324" t="s">
        <v>49</v>
      </c>
      <c r="C235" s="325" t="s">
        <v>224</v>
      </c>
      <c r="D235" s="325" t="s">
        <v>0</v>
      </c>
      <c r="E235" s="337">
        <v>800000</v>
      </c>
      <c r="F235" s="337">
        <v>0</v>
      </c>
      <c r="G235" s="337">
        <v>1096400</v>
      </c>
      <c r="H235" s="337">
        <v>1254000</v>
      </c>
      <c r="I235" s="337">
        <v>1254000</v>
      </c>
    </row>
    <row r="236" spans="1:9" s="270" customFormat="1">
      <c r="A236" s="323">
        <v>3238</v>
      </c>
      <c r="B236" s="324" t="s">
        <v>51</v>
      </c>
      <c r="C236" s="325" t="s">
        <v>224</v>
      </c>
      <c r="D236" s="325" t="s">
        <v>0</v>
      </c>
      <c r="E236" s="337"/>
      <c r="F236" s="337">
        <v>0</v>
      </c>
      <c r="G236" s="337">
        <v>50000</v>
      </c>
      <c r="H236" s="337">
        <v>50000</v>
      </c>
      <c r="I236" s="337">
        <v>50000</v>
      </c>
    </row>
    <row r="237" spans="1:9">
      <c r="A237" s="319" t="s">
        <v>191</v>
      </c>
      <c r="B237" s="320" t="s">
        <v>318</v>
      </c>
      <c r="C237" s="325" t="s">
        <v>224</v>
      </c>
      <c r="D237" s="328"/>
      <c r="E237" s="328">
        <f t="shared" ref="E237:I237" si="84">SUM(E238:E239)</f>
        <v>1850000</v>
      </c>
      <c r="F237" s="328">
        <f t="shared" si="84"/>
        <v>273863.59000000003</v>
      </c>
      <c r="G237" s="328">
        <f t="shared" si="84"/>
        <v>5453422</v>
      </c>
      <c r="H237" s="328">
        <f t="shared" si="84"/>
        <v>9182520</v>
      </c>
      <c r="I237" s="328">
        <f t="shared" si="84"/>
        <v>8584338</v>
      </c>
    </row>
    <row r="238" spans="1:9">
      <c r="A238" s="323">
        <v>3522</v>
      </c>
      <c r="B238" s="324" t="s">
        <v>193</v>
      </c>
      <c r="C238" s="325" t="s">
        <v>224</v>
      </c>
      <c r="D238" s="325" t="s">
        <v>0</v>
      </c>
      <c r="E238" s="337">
        <v>1750000</v>
      </c>
      <c r="F238" s="337">
        <v>273652.96000000002</v>
      </c>
      <c r="G238" s="337">
        <v>5453422</v>
      </c>
      <c r="H238" s="337">
        <v>9182520</v>
      </c>
      <c r="I238" s="337">
        <v>8584338</v>
      </c>
    </row>
    <row r="239" spans="1:9">
      <c r="A239" s="323">
        <v>3523</v>
      </c>
      <c r="B239" s="324" t="s">
        <v>319</v>
      </c>
      <c r="C239" s="325" t="s">
        <v>224</v>
      </c>
      <c r="D239" s="325" t="s">
        <v>0</v>
      </c>
      <c r="E239" s="337">
        <v>100000</v>
      </c>
      <c r="F239" s="337">
        <v>210.63</v>
      </c>
      <c r="G239" s="337">
        <v>0</v>
      </c>
      <c r="H239" s="337">
        <v>0</v>
      </c>
      <c r="I239" s="337">
        <v>0</v>
      </c>
    </row>
    <row r="240" spans="1:9">
      <c r="A240" s="329">
        <v>386</v>
      </c>
      <c r="B240" s="320" t="s">
        <v>301</v>
      </c>
      <c r="C240" s="325" t="s">
        <v>224</v>
      </c>
      <c r="D240" s="328"/>
      <c r="E240" s="328">
        <f t="shared" ref="E240:I240" si="85">SUM(E241:E242)</f>
        <v>700000</v>
      </c>
      <c r="F240" s="328">
        <f t="shared" si="85"/>
        <v>217971.47999999998</v>
      </c>
      <c r="G240" s="328">
        <f t="shared" si="85"/>
        <v>0</v>
      </c>
      <c r="H240" s="328">
        <f t="shared" si="85"/>
        <v>0</v>
      </c>
      <c r="I240" s="328">
        <f t="shared" si="85"/>
        <v>0</v>
      </c>
    </row>
    <row r="241" spans="1:9">
      <c r="A241" s="323">
        <v>3862</v>
      </c>
      <c r="B241" s="324" t="s">
        <v>325</v>
      </c>
      <c r="C241" s="325" t="s">
        <v>224</v>
      </c>
      <c r="D241" s="325" t="s">
        <v>0</v>
      </c>
      <c r="E241" s="337">
        <v>500000</v>
      </c>
      <c r="F241" s="337">
        <v>153648.21</v>
      </c>
      <c r="G241" s="337"/>
      <c r="H241" s="337"/>
      <c r="I241" s="337"/>
    </row>
    <row r="242" spans="1:9">
      <c r="A242" s="323">
        <v>3863</v>
      </c>
      <c r="B242" s="324" t="s">
        <v>326</v>
      </c>
      <c r="C242" s="325" t="s">
        <v>224</v>
      </c>
      <c r="D242" s="325" t="s">
        <v>0</v>
      </c>
      <c r="E242" s="337">
        <v>200000</v>
      </c>
      <c r="F242" s="337">
        <v>64323.27</v>
      </c>
      <c r="G242" s="337"/>
      <c r="H242" s="337"/>
      <c r="I242" s="337"/>
    </row>
    <row r="243" spans="1:9">
      <c r="A243" s="319" t="s">
        <v>342</v>
      </c>
      <c r="B243" s="320" t="s">
        <v>343</v>
      </c>
      <c r="C243" s="325" t="s">
        <v>224</v>
      </c>
      <c r="D243" s="322"/>
      <c r="E243" s="322">
        <f t="shared" ref="E243:I243" si="86">E244</f>
        <v>3500000</v>
      </c>
      <c r="F243" s="322">
        <f t="shared" si="86"/>
        <v>456642.41</v>
      </c>
      <c r="G243" s="322">
        <f t="shared" si="86"/>
        <v>0</v>
      </c>
      <c r="H243" s="322">
        <f t="shared" si="86"/>
        <v>0</v>
      </c>
      <c r="I243" s="322">
        <f t="shared" si="86"/>
        <v>0</v>
      </c>
    </row>
    <row r="244" spans="1:9">
      <c r="A244" s="726">
        <v>5332</v>
      </c>
      <c r="B244" s="504" t="s">
        <v>343</v>
      </c>
      <c r="C244" s="723" t="s">
        <v>224</v>
      </c>
      <c r="D244" s="724" t="s">
        <v>82</v>
      </c>
      <c r="E244" s="725">
        <v>3500000</v>
      </c>
      <c r="F244" s="725">
        <v>456642.41</v>
      </c>
      <c r="G244" s="725"/>
      <c r="H244" s="725"/>
      <c r="I244" s="725"/>
    </row>
    <row r="245" spans="1:9">
      <c r="A245" s="315" t="s">
        <v>365</v>
      </c>
      <c r="B245" s="316" t="s">
        <v>450</v>
      </c>
      <c r="C245" s="317" t="s">
        <v>224</v>
      </c>
      <c r="D245" s="318"/>
      <c r="E245" s="318">
        <f>E246+E250+E257+E263+E260</f>
        <v>8001000</v>
      </c>
      <c r="F245" s="318">
        <f>F246+F250+F257+F263+F260</f>
        <v>1862510.99</v>
      </c>
      <c r="G245" s="318">
        <f>G246+G250+G257+G263+G260</f>
        <v>4500000</v>
      </c>
      <c r="H245" s="318">
        <f t="shared" ref="H245:I245" si="87">H246+H250+H257+H263+H260</f>
        <v>4830000</v>
      </c>
      <c r="I245" s="318">
        <f t="shared" si="87"/>
        <v>5130000</v>
      </c>
    </row>
    <row r="246" spans="1:9">
      <c r="A246" s="319" t="s">
        <v>16</v>
      </c>
      <c r="B246" s="320" t="s">
        <v>17</v>
      </c>
      <c r="C246" s="331" t="s">
        <v>224</v>
      </c>
      <c r="D246" s="339"/>
      <c r="E246" s="322">
        <f>SUM(E247:E249)</f>
        <v>80000</v>
      </c>
      <c r="F246" s="322">
        <f t="shared" ref="F246:I246" si="88">SUM(F247:F249)</f>
        <v>19952.96</v>
      </c>
      <c r="G246" s="322">
        <f t="shared" si="88"/>
        <v>80000</v>
      </c>
      <c r="H246" s="322">
        <f t="shared" si="88"/>
        <v>80000</v>
      </c>
      <c r="I246" s="322">
        <f t="shared" si="88"/>
        <v>80000</v>
      </c>
    </row>
    <row r="247" spans="1:9">
      <c r="A247" s="333" t="s">
        <v>18</v>
      </c>
      <c r="B247" s="334" t="s">
        <v>19</v>
      </c>
      <c r="C247" s="331" t="s">
        <v>224</v>
      </c>
      <c r="D247" s="331" t="s">
        <v>0</v>
      </c>
      <c r="E247" s="337">
        <v>40000</v>
      </c>
      <c r="F247" s="337">
        <v>19292.96</v>
      </c>
      <c r="G247" s="337">
        <v>80000</v>
      </c>
      <c r="H247" s="337">
        <v>80000</v>
      </c>
      <c r="I247" s="337">
        <v>80000</v>
      </c>
    </row>
    <row r="248" spans="1:9">
      <c r="A248" s="674" t="s">
        <v>18</v>
      </c>
      <c r="B248" s="675" t="s">
        <v>19</v>
      </c>
      <c r="C248" s="673" t="s">
        <v>224</v>
      </c>
      <c r="D248" s="673" t="s">
        <v>299</v>
      </c>
      <c r="E248" s="679">
        <v>40000</v>
      </c>
      <c r="F248" s="679">
        <v>0</v>
      </c>
      <c r="G248" s="679"/>
      <c r="H248" s="679"/>
      <c r="I248" s="679"/>
    </row>
    <row r="249" spans="1:9">
      <c r="A249" s="333" t="s">
        <v>157</v>
      </c>
      <c r="B249" s="334" t="s">
        <v>158</v>
      </c>
      <c r="C249" s="331" t="s">
        <v>224</v>
      </c>
      <c r="D249" s="331" t="s">
        <v>0</v>
      </c>
      <c r="E249" s="337">
        <v>0</v>
      </c>
      <c r="F249" s="337">
        <v>660</v>
      </c>
      <c r="G249" s="337">
        <v>0</v>
      </c>
      <c r="H249" s="337">
        <v>0</v>
      </c>
      <c r="I249" s="337">
        <v>0</v>
      </c>
    </row>
    <row r="250" spans="1:9">
      <c r="A250" s="319" t="s">
        <v>34</v>
      </c>
      <c r="B250" s="320" t="s">
        <v>35</v>
      </c>
      <c r="C250" s="331" t="s">
        <v>224</v>
      </c>
      <c r="D250" s="339"/>
      <c r="E250" s="322">
        <f>SUM(E251:E256)</f>
        <v>220000</v>
      </c>
      <c r="F250" s="322">
        <f t="shared" ref="F250:I250" si="89">SUM(F251:F256)</f>
        <v>10130</v>
      </c>
      <c r="G250" s="322">
        <f>SUM(G251:G256)</f>
        <v>80000</v>
      </c>
      <c r="H250" s="322">
        <f t="shared" si="89"/>
        <v>110000</v>
      </c>
      <c r="I250" s="322">
        <f t="shared" si="89"/>
        <v>110000</v>
      </c>
    </row>
    <row r="251" spans="1:9">
      <c r="A251" s="333" t="s">
        <v>40</v>
      </c>
      <c r="B251" s="334" t="s">
        <v>41</v>
      </c>
      <c r="C251" s="331" t="s">
        <v>224</v>
      </c>
      <c r="D251" s="340" t="s">
        <v>0</v>
      </c>
      <c r="E251" s="337">
        <v>20000</v>
      </c>
      <c r="F251" s="337">
        <v>0</v>
      </c>
      <c r="G251" s="337">
        <v>30000</v>
      </c>
      <c r="H251" s="337">
        <v>30000</v>
      </c>
      <c r="I251" s="337">
        <v>30000</v>
      </c>
    </row>
    <row r="252" spans="1:9">
      <c r="A252" s="674" t="s">
        <v>40</v>
      </c>
      <c r="B252" s="675" t="s">
        <v>41</v>
      </c>
      <c r="C252" s="673" t="s">
        <v>224</v>
      </c>
      <c r="D252" s="673" t="s">
        <v>299</v>
      </c>
      <c r="E252" s="679">
        <v>50000</v>
      </c>
      <c r="F252" s="679">
        <v>0</v>
      </c>
      <c r="G252" s="679"/>
      <c r="H252" s="679"/>
      <c r="I252" s="679"/>
    </row>
    <row r="253" spans="1:9">
      <c r="A253" s="333" t="s">
        <v>44</v>
      </c>
      <c r="B253" s="334" t="s">
        <v>45</v>
      </c>
      <c r="C253" s="331" t="s">
        <v>224</v>
      </c>
      <c r="D253" s="331" t="s">
        <v>0</v>
      </c>
      <c r="E253" s="337">
        <v>10000</v>
      </c>
      <c r="F253" s="337">
        <v>3880</v>
      </c>
      <c r="G253" s="337">
        <v>20000</v>
      </c>
      <c r="H253" s="337">
        <v>20000</v>
      </c>
      <c r="I253" s="337">
        <v>20000</v>
      </c>
    </row>
    <row r="254" spans="1:9">
      <c r="A254" s="333" t="s">
        <v>48</v>
      </c>
      <c r="B254" s="334" t="s">
        <v>49</v>
      </c>
      <c r="C254" s="331" t="s">
        <v>224</v>
      </c>
      <c r="D254" s="331" t="s">
        <v>0</v>
      </c>
      <c r="E254" s="337">
        <v>40000</v>
      </c>
      <c r="F254" s="337">
        <v>6250</v>
      </c>
      <c r="G254" s="337">
        <v>10000</v>
      </c>
      <c r="H254" s="337">
        <v>40000</v>
      </c>
      <c r="I254" s="337">
        <v>40000</v>
      </c>
    </row>
    <row r="255" spans="1:9">
      <c r="A255" s="674" t="s">
        <v>48</v>
      </c>
      <c r="B255" s="675" t="s">
        <v>49</v>
      </c>
      <c r="C255" s="673" t="s">
        <v>224</v>
      </c>
      <c r="D255" s="673" t="s">
        <v>299</v>
      </c>
      <c r="E255" s="679">
        <v>80000</v>
      </c>
      <c r="F255" s="679">
        <v>0</v>
      </c>
      <c r="G255" s="679"/>
      <c r="H255" s="679"/>
      <c r="I255" s="679"/>
    </row>
    <row r="256" spans="1:9">
      <c r="A256" s="333" t="s">
        <v>52</v>
      </c>
      <c r="B256" s="334" t="s">
        <v>53</v>
      </c>
      <c r="C256" s="331" t="s">
        <v>224</v>
      </c>
      <c r="D256" s="331" t="s">
        <v>0</v>
      </c>
      <c r="E256" s="337">
        <v>20000</v>
      </c>
      <c r="F256" s="337">
        <v>0</v>
      </c>
      <c r="G256" s="337">
        <v>20000</v>
      </c>
      <c r="H256" s="337">
        <v>20000</v>
      </c>
      <c r="I256" s="337">
        <v>20000</v>
      </c>
    </row>
    <row r="257" spans="1:10">
      <c r="A257" s="329" t="s">
        <v>54</v>
      </c>
      <c r="B257" s="320" t="s">
        <v>55</v>
      </c>
      <c r="C257" s="331" t="s">
        <v>224</v>
      </c>
      <c r="D257" s="339"/>
      <c r="E257" s="322">
        <f>SUM(E258:E259)</f>
        <v>150000</v>
      </c>
      <c r="F257" s="322">
        <f t="shared" ref="F257:I257" si="90">SUM(F258:F259)</f>
        <v>0</v>
      </c>
      <c r="G257" s="322">
        <f>SUM(G258:G259)</f>
        <v>50000</v>
      </c>
      <c r="H257" s="322">
        <f t="shared" si="90"/>
        <v>50000</v>
      </c>
      <c r="I257" s="322">
        <f t="shared" si="90"/>
        <v>50000</v>
      </c>
    </row>
    <row r="258" spans="1:10">
      <c r="A258" s="335" t="s">
        <v>56</v>
      </c>
      <c r="B258" s="334" t="s">
        <v>55</v>
      </c>
      <c r="C258" s="331" t="s">
        <v>224</v>
      </c>
      <c r="D258" s="340" t="s">
        <v>0</v>
      </c>
      <c r="E258" s="332">
        <v>50000</v>
      </c>
      <c r="F258" s="332">
        <v>0</v>
      </c>
      <c r="G258" s="332">
        <v>50000</v>
      </c>
      <c r="H258" s="332">
        <v>50000</v>
      </c>
      <c r="I258" s="332">
        <v>50000</v>
      </c>
    </row>
    <row r="259" spans="1:10">
      <c r="A259" s="677" t="s">
        <v>56</v>
      </c>
      <c r="B259" s="675" t="s">
        <v>55</v>
      </c>
      <c r="C259" s="673" t="s">
        <v>224</v>
      </c>
      <c r="D259" s="673" t="s">
        <v>299</v>
      </c>
      <c r="E259" s="676">
        <v>100000</v>
      </c>
      <c r="F259" s="676">
        <v>0</v>
      </c>
      <c r="G259" s="676"/>
      <c r="H259" s="689"/>
      <c r="I259" s="689"/>
    </row>
    <row r="260" spans="1:10">
      <c r="A260" s="329" t="s">
        <v>57</v>
      </c>
      <c r="B260" s="320" t="s">
        <v>58</v>
      </c>
      <c r="C260" s="331" t="s">
        <v>224</v>
      </c>
      <c r="D260" s="321"/>
      <c r="E260" s="322">
        <f>SUM(E261:E262)</f>
        <v>86000</v>
      </c>
      <c r="F260" s="322">
        <f t="shared" ref="F260:I260" si="91">SUM(F261:F262)</f>
        <v>7087</v>
      </c>
      <c r="G260" s="322">
        <f t="shared" si="91"/>
        <v>90000</v>
      </c>
      <c r="H260" s="322">
        <f t="shared" si="91"/>
        <v>90000</v>
      </c>
      <c r="I260" s="322">
        <f t="shared" si="91"/>
        <v>90000</v>
      </c>
    </row>
    <row r="261" spans="1:10">
      <c r="A261" s="335" t="s">
        <v>63</v>
      </c>
      <c r="B261" s="334" t="s">
        <v>64</v>
      </c>
      <c r="C261" s="331" t="s">
        <v>224</v>
      </c>
      <c r="D261" s="331" t="s">
        <v>0</v>
      </c>
      <c r="E261" s="332">
        <v>20000</v>
      </c>
      <c r="F261" s="332">
        <v>7087</v>
      </c>
      <c r="G261" s="332">
        <v>20000</v>
      </c>
      <c r="H261" s="332">
        <v>20000</v>
      </c>
      <c r="I261" s="332">
        <v>20000</v>
      </c>
    </row>
    <row r="262" spans="1:10">
      <c r="A262" s="335">
        <v>3294</v>
      </c>
      <c r="B262" s="334" t="s">
        <v>338</v>
      </c>
      <c r="C262" s="331" t="s">
        <v>224</v>
      </c>
      <c r="D262" s="331" t="s">
        <v>0</v>
      </c>
      <c r="E262" s="332">
        <v>66000</v>
      </c>
      <c r="F262" s="332">
        <v>0</v>
      </c>
      <c r="G262" s="332">
        <v>70000</v>
      </c>
      <c r="H262" s="332">
        <v>70000</v>
      </c>
      <c r="I262" s="332">
        <v>70000</v>
      </c>
    </row>
    <row r="263" spans="1:10">
      <c r="A263" s="319" t="s">
        <v>191</v>
      </c>
      <c r="B263" s="320" t="s">
        <v>318</v>
      </c>
      <c r="C263" s="331" t="s">
        <v>224</v>
      </c>
      <c r="D263" s="339"/>
      <c r="E263" s="322">
        <f>SUM(E264:E266)</f>
        <v>7465000</v>
      </c>
      <c r="F263" s="322">
        <f t="shared" ref="F263:I263" si="92">SUM(F264:F266)</f>
        <v>1825341.03</v>
      </c>
      <c r="G263" s="322">
        <f t="shared" si="92"/>
        <v>4200000</v>
      </c>
      <c r="H263" s="322">
        <f t="shared" si="92"/>
        <v>4500000</v>
      </c>
      <c r="I263" s="322">
        <f t="shared" si="92"/>
        <v>4800000</v>
      </c>
    </row>
    <row r="264" spans="1:10">
      <c r="A264" s="333" t="s">
        <v>192</v>
      </c>
      <c r="B264" s="334" t="s">
        <v>193</v>
      </c>
      <c r="C264" s="331" t="s">
        <v>224</v>
      </c>
      <c r="D264" s="340" t="s">
        <v>0</v>
      </c>
      <c r="E264" s="332">
        <v>4465000</v>
      </c>
      <c r="F264" s="332">
        <v>1339186.31</v>
      </c>
      <c r="G264" s="332">
        <v>4200000</v>
      </c>
      <c r="H264" s="332">
        <v>4500000</v>
      </c>
      <c r="I264" s="332">
        <v>4800000</v>
      </c>
    </row>
    <row r="265" spans="1:10">
      <c r="A265" s="323">
        <v>3522</v>
      </c>
      <c r="B265" s="324" t="s">
        <v>193</v>
      </c>
      <c r="C265" s="331" t="s">
        <v>224</v>
      </c>
      <c r="D265" s="336" t="s">
        <v>82</v>
      </c>
      <c r="E265" s="337">
        <v>346500</v>
      </c>
      <c r="F265" s="337">
        <v>214515.77</v>
      </c>
      <c r="G265" s="337">
        <v>0</v>
      </c>
      <c r="H265" s="465">
        <v>0</v>
      </c>
      <c r="I265" s="465">
        <v>0</v>
      </c>
    </row>
    <row r="266" spans="1:10">
      <c r="A266" s="690">
        <v>3522</v>
      </c>
      <c r="B266" s="691" t="s">
        <v>193</v>
      </c>
      <c r="C266" s="673" t="s">
        <v>224</v>
      </c>
      <c r="D266" s="678" t="s">
        <v>299</v>
      </c>
      <c r="E266" s="679">
        <v>2653500</v>
      </c>
      <c r="F266" s="679">
        <v>271638.95</v>
      </c>
      <c r="G266" s="679">
        <v>0</v>
      </c>
      <c r="H266" s="692">
        <v>0</v>
      </c>
      <c r="I266" s="692">
        <v>0</v>
      </c>
      <c r="J266" s="505"/>
    </row>
    <row r="267" spans="1:10">
      <c r="A267" s="341" t="s">
        <v>366</v>
      </c>
      <c r="B267" s="342" t="s">
        <v>333</v>
      </c>
      <c r="C267" s="317" t="s">
        <v>328</v>
      </c>
      <c r="D267" s="318"/>
      <c r="E267" s="318">
        <f>E268+E270+E274+E276+E285+E287+E290+E293</f>
        <v>540950</v>
      </c>
      <c r="F267" s="318">
        <f>F268+F270+F274+F276+F285+F287+F290+F293</f>
        <v>130262.35999999999</v>
      </c>
      <c r="G267" s="318">
        <f t="shared" ref="G267:I267" si="93">G268+G270+G274+G276+G285+G287+G290+G293</f>
        <v>1307300</v>
      </c>
      <c r="H267" s="318">
        <f t="shared" si="93"/>
        <v>1157300</v>
      </c>
      <c r="I267" s="318">
        <f t="shared" si="93"/>
        <v>1157300</v>
      </c>
      <c r="J267" s="505"/>
    </row>
    <row r="268" spans="1:10">
      <c r="A268" s="624" t="s">
        <v>7</v>
      </c>
      <c r="B268" s="625" t="s">
        <v>8</v>
      </c>
      <c r="C268" s="626" t="s">
        <v>328</v>
      </c>
      <c r="D268" s="627">
        <v>51</v>
      </c>
      <c r="E268" s="613">
        <f>E269</f>
        <v>0</v>
      </c>
      <c r="F268" s="613">
        <f>F269</f>
        <v>0</v>
      </c>
      <c r="G268" s="613">
        <f>G269</f>
        <v>624000</v>
      </c>
      <c r="H268" s="613">
        <f t="shared" ref="H268:I268" si="94">H269</f>
        <v>624000</v>
      </c>
      <c r="I268" s="613">
        <f t="shared" si="94"/>
        <v>624000</v>
      </c>
      <c r="J268" s="505"/>
    </row>
    <row r="269" spans="1:10">
      <c r="A269" s="693" t="s">
        <v>9</v>
      </c>
      <c r="B269" s="694" t="s">
        <v>8</v>
      </c>
      <c r="C269" s="509" t="s">
        <v>328</v>
      </c>
      <c r="D269" s="695">
        <v>51</v>
      </c>
      <c r="E269" s="680">
        <v>0</v>
      </c>
      <c r="F269" s="680">
        <v>0</v>
      </c>
      <c r="G269" s="680">
        <v>624000</v>
      </c>
      <c r="H269" s="680">
        <v>624000</v>
      </c>
      <c r="I269" s="680">
        <v>624000</v>
      </c>
    </row>
    <row r="270" spans="1:10">
      <c r="A270" s="319" t="s">
        <v>16</v>
      </c>
      <c r="B270" s="320" t="s">
        <v>17</v>
      </c>
      <c r="C270" s="321" t="s">
        <v>328</v>
      </c>
      <c r="D270" s="322"/>
      <c r="E270" s="322">
        <f t="shared" ref="E270:H270" si="95">SUM(E271:E273)</f>
        <v>120000</v>
      </c>
      <c r="F270" s="322">
        <f t="shared" si="95"/>
        <v>59954.06</v>
      </c>
      <c r="G270" s="322">
        <f>SUM(G271:G273)</f>
        <v>129000</v>
      </c>
      <c r="H270" s="322">
        <f t="shared" si="95"/>
        <v>129000</v>
      </c>
      <c r="I270" s="322">
        <f t="shared" ref="I270" si="96">SUM(I271:I273)</f>
        <v>129000</v>
      </c>
    </row>
    <row r="271" spans="1:10">
      <c r="A271" s="326" t="s">
        <v>18</v>
      </c>
      <c r="B271" s="508" t="s">
        <v>19</v>
      </c>
      <c r="C271" s="510" t="s">
        <v>328</v>
      </c>
      <c r="D271" s="510" t="s">
        <v>227</v>
      </c>
      <c r="E271" s="511">
        <v>115000</v>
      </c>
      <c r="F271" s="511">
        <v>57704.06</v>
      </c>
      <c r="G271" s="511">
        <v>113000</v>
      </c>
      <c r="H271" s="511">
        <v>113000</v>
      </c>
      <c r="I271" s="511">
        <v>113000</v>
      </c>
    </row>
    <row r="272" spans="1:10">
      <c r="A272" s="326" t="s">
        <v>22</v>
      </c>
      <c r="B272" s="508" t="s">
        <v>23</v>
      </c>
      <c r="C272" s="510" t="s">
        <v>328</v>
      </c>
      <c r="D272" s="510" t="s">
        <v>227</v>
      </c>
      <c r="E272" s="511">
        <v>5000</v>
      </c>
      <c r="F272" s="511">
        <v>2250</v>
      </c>
      <c r="G272" s="511">
        <v>16000</v>
      </c>
      <c r="H272" s="511">
        <v>16000</v>
      </c>
      <c r="I272" s="511">
        <v>16000</v>
      </c>
    </row>
    <row r="273" spans="1:9">
      <c r="A273" s="326">
        <v>3214</v>
      </c>
      <c r="B273" s="508" t="s">
        <v>315</v>
      </c>
      <c r="C273" s="510" t="s">
        <v>328</v>
      </c>
      <c r="D273" s="510" t="s">
        <v>227</v>
      </c>
      <c r="E273" s="511">
        <v>0</v>
      </c>
      <c r="F273" s="511">
        <v>0</v>
      </c>
      <c r="G273" s="511">
        <v>0</v>
      </c>
      <c r="H273" s="511">
        <v>0</v>
      </c>
      <c r="I273" s="511">
        <v>0</v>
      </c>
    </row>
    <row r="274" spans="1:9">
      <c r="A274" s="329" t="s">
        <v>24</v>
      </c>
      <c r="B274" s="320" t="s">
        <v>25</v>
      </c>
      <c r="C274" s="330" t="s">
        <v>328</v>
      </c>
      <c r="D274" s="328"/>
      <c r="E274" s="328">
        <f t="shared" ref="E274:I274" si="97">E275</f>
        <v>0</v>
      </c>
      <c r="F274" s="328">
        <f t="shared" si="97"/>
        <v>418.56</v>
      </c>
      <c r="G274" s="328">
        <f t="shared" si="97"/>
        <v>10000</v>
      </c>
      <c r="H274" s="328">
        <f t="shared" si="97"/>
        <v>10000</v>
      </c>
      <c r="I274" s="328">
        <f t="shared" si="97"/>
        <v>10000</v>
      </c>
    </row>
    <row r="275" spans="1:9">
      <c r="A275" s="326" t="s">
        <v>28</v>
      </c>
      <c r="B275" s="508" t="s">
        <v>29</v>
      </c>
      <c r="C275" s="684" t="s">
        <v>328</v>
      </c>
      <c r="D275" s="510" t="s">
        <v>227</v>
      </c>
      <c r="E275" s="511">
        <v>0</v>
      </c>
      <c r="F275" s="511">
        <v>418.56</v>
      </c>
      <c r="G275" s="511">
        <v>10000</v>
      </c>
      <c r="H275" s="511">
        <v>10000</v>
      </c>
      <c r="I275" s="511">
        <v>10000</v>
      </c>
    </row>
    <row r="276" spans="1:9">
      <c r="A276" s="329" t="s">
        <v>34</v>
      </c>
      <c r="B276" s="320" t="s">
        <v>35</v>
      </c>
      <c r="C276" s="330" t="s">
        <v>328</v>
      </c>
      <c r="D276" s="328"/>
      <c r="E276" s="328">
        <f t="shared" ref="E276:I276" si="98">SUM(E277:E284)</f>
        <v>293500</v>
      </c>
      <c r="F276" s="328">
        <f t="shared" si="98"/>
        <v>44404.9</v>
      </c>
      <c r="G276" s="328">
        <f>SUM(G277:G284)</f>
        <v>253800</v>
      </c>
      <c r="H276" s="328">
        <f t="shared" si="98"/>
        <v>253800</v>
      </c>
      <c r="I276" s="328">
        <f t="shared" si="98"/>
        <v>253800</v>
      </c>
    </row>
    <row r="277" spans="1:9">
      <c r="A277" s="326" t="s">
        <v>36</v>
      </c>
      <c r="B277" s="508" t="s">
        <v>37</v>
      </c>
      <c r="C277" s="684" t="s">
        <v>328</v>
      </c>
      <c r="D277" s="510" t="s">
        <v>227</v>
      </c>
      <c r="E277" s="511">
        <v>30000</v>
      </c>
      <c r="F277" s="511">
        <v>8690</v>
      </c>
      <c r="G277" s="511">
        <v>20000</v>
      </c>
      <c r="H277" s="511">
        <v>20000</v>
      </c>
      <c r="I277" s="511">
        <v>20000</v>
      </c>
    </row>
    <row r="278" spans="1:9">
      <c r="A278" s="326" t="s">
        <v>38</v>
      </c>
      <c r="B278" s="508" t="s">
        <v>39</v>
      </c>
      <c r="C278" s="684" t="s">
        <v>328</v>
      </c>
      <c r="D278" s="510" t="s">
        <v>227</v>
      </c>
      <c r="E278" s="511">
        <v>50000</v>
      </c>
      <c r="F278" s="511">
        <v>747.3</v>
      </c>
      <c r="G278" s="511">
        <v>25000</v>
      </c>
      <c r="H278" s="511">
        <v>25000</v>
      </c>
      <c r="I278" s="511">
        <v>25000</v>
      </c>
    </row>
    <row r="279" spans="1:9">
      <c r="A279" s="326" t="s">
        <v>40</v>
      </c>
      <c r="B279" s="508" t="s">
        <v>41</v>
      </c>
      <c r="C279" s="684" t="s">
        <v>328</v>
      </c>
      <c r="D279" s="510" t="s">
        <v>227</v>
      </c>
      <c r="E279" s="511">
        <v>52500</v>
      </c>
      <c r="F279" s="511">
        <v>0</v>
      </c>
      <c r="G279" s="511">
        <v>78800</v>
      </c>
      <c r="H279" s="511">
        <v>78800</v>
      </c>
      <c r="I279" s="511">
        <v>78800</v>
      </c>
    </row>
    <row r="280" spans="1:9">
      <c r="A280" s="326" t="s">
        <v>42</v>
      </c>
      <c r="B280" s="508" t="s">
        <v>43</v>
      </c>
      <c r="C280" s="684" t="s">
        <v>328</v>
      </c>
      <c r="D280" s="510" t="s">
        <v>227</v>
      </c>
      <c r="E280" s="511">
        <v>30000</v>
      </c>
      <c r="F280" s="511">
        <v>0</v>
      </c>
      <c r="G280" s="511">
        <v>10000</v>
      </c>
      <c r="H280" s="511">
        <v>10000</v>
      </c>
      <c r="I280" s="511">
        <v>10000</v>
      </c>
    </row>
    <row r="281" spans="1:9">
      <c r="A281" s="326" t="s">
        <v>44</v>
      </c>
      <c r="B281" s="508" t="s">
        <v>45</v>
      </c>
      <c r="C281" s="684" t="s">
        <v>328</v>
      </c>
      <c r="D281" s="510" t="s">
        <v>227</v>
      </c>
      <c r="E281" s="511">
        <v>41000</v>
      </c>
      <c r="F281" s="511">
        <v>6842.6</v>
      </c>
      <c r="G281" s="511">
        <v>41000</v>
      </c>
      <c r="H281" s="511">
        <v>41000</v>
      </c>
      <c r="I281" s="511">
        <v>41000</v>
      </c>
    </row>
    <row r="282" spans="1:9">
      <c r="A282" s="326" t="s">
        <v>48</v>
      </c>
      <c r="B282" s="508" t="s">
        <v>49</v>
      </c>
      <c r="C282" s="684" t="s">
        <v>328</v>
      </c>
      <c r="D282" s="510" t="s">
        <v>227</v>
      </c>
      <c r="E282" s="511">
        <v>57500</v>
      </c>
      <c r="F282" s="511">
        <v>28125</v>
      </c>
      <c r="G282" s="511">
        <v>36300</v>
      </c>
      <c r="H282" s="511">
        <v>36300</v>
      </c>
      <c r="I282" s="511">
        <v>36300</v>
      </c>
    </row>
    <row r="283" spans="1:9">
      <c r="A283" s="326" t="s">
        <v>50</v>
      </c>
      <c r="B283" s="508" t="s">
        <v>51</v>
      </c>
      <c r="C283" s="684" t="s">
        <v>328</v>
      </c>
      <c r="D283" s="510" t="s">
        <v>227</v>
      </c>
      <c r="E283" s="511">
        <v>13750</v>
      </c>
      <c r="F283" s="511">
        <v>0</v>
      </c>
      <c r="G283" s="511">
        <v>3700</v>
      </c>
      <c r="H283" s="511">
        <v>3700</v>
      </c>
      <c r="I283" s="511">
        <v>3700</v>
      </c>
    </row>
    <row r="284" spans="1:9">
      <c r="A284" s="326" t="s">
        <v>52</v>
      </c>
      <c r="B284" s="508" t="s">
        <v>53</v>
      </c>
      <c r="C284" s="684" t="s">
        <v>328</v>
      </c>
      <c r="D284" s="510" t="s">
        <v>227</v>
      </c>
      <c r="E284" s="511">
        <v>18750</v>
      </c>
      <c r="F284" s="511">
        <v>0</v>
      </c>
      <c r="G284" s="511">
        <v>39000</v>
      </c>
      <c r="H284" s="511">
        <v>39000</v>
      </c>
      <c r="I284" s="511">
        <v>39000</v>
      </c>
    </row>
    <row r="285" spans="1:9">
      <c r="A285" s="329" t="s">
        <v>54</v>
      </c>
      <c r="B285" s="320" t="s">
        <v>55</v>
      </c>
      <c r="C285" s="330" t="s">
        <v>328</v>
      </c>
      <c r="D285" s="328"/>
      <c r="E285" s="328">
        <f t="shared" ref="E285:I285" si="99">SUM(E286)</f>
        <v>28750</v>
      </c>
      <c r="F285" s="328">
        <f t="shared" si="99"/>
        <v>0</v>
      </c>
      <c r="G285" s="328">
        <f t="shared" si="99"/>
        <v>18500</v>
      </c>
      <c r="H285" s="328">
        <f t="shared" si="99"/>
        <v>18500</v>
      </c>
      <c r="I285" s="328">
        <f t="shared" si="99"/>
        <v>18500</v>
      </c>
    </row>
    <row r="286" spans="1:9">
      <c r="A286" s="326" t="s">
        <v>56</v>
      </c>
      <c r="B286" s="508" t="s">
        <v>55</v>
      </c>
      <c r="C286" s="684" t="s">
        <v>328</v>
      </c>
      <c r="D286" s="510" t="s">
        <v>227</v>
      </c>
      <c r="E286" s="511">
        <v>28750</v>
      </c>
      <c r="F286" s="511">
        <v>0</v>
      </c>
      <c r="G286" s="511">
        <v>18500</v>
      </c>
      <c r="H286" s="511">
        <v>18500</v>
      </c>
      <c r="I286" s="511">
        <v>18500</v>
      </c>
    </row>
    <row r="287" spans="1:9">
      <c r="A287" s="329" t="s">
        <v>57</v>
      </c>
      <c r="B287" s="320" t="s">
        <v>58</v>
      </c>
      <c r="C287" s="330" t="s">
        <v>328</v>
      </c>
      <c r="D287" s="328"/>
      <c r="E287" s="328">
        <f t="shared" ref="E287:I287" si="100">SUM(E288:E289)</f>
        <v>76000</v>
      </c>
      <c r="F287" s="328">
        <f t="shared" si="100"/>
        <v>15111.09</v>
      </c>
      <c r="G287" s="328">
        <f t="shared" si="100"/>
        <v>62000</v>
      </c>
      <c r="H287" s="328">
        <f t="shared" si="100"/>
        <v>72000</v>
      </c>
      <c r="I287" s="328">
        <f t="shared" si="100"/>
        <v>92000</v>
      </c>
    </row>
    <row r="288" spans="1:9">
      <c r="A288" s="326" t="s">
        <v>63</v>
      </c>
      <c r="B288" s="508" t="s">
        <v>64</v>
      </c>
      <c r="C288" s="684" t="s">
        <v>328</v>
      </c>
      <c r="D288" s="510" t="s">
        <v>227</v>
      </c>
      <c r="E288" s="511">
        <v>76000</v>
      </c>
      <c r="F288" s="511">
        <v>15111.09</v>
      </c>
      <c r="G288" s="511">
        <v>62000</v>
      </c>
      <c r="H288" s="511">
        <v>52000</v>
      </c>
      <c r="I288" s="511">
        <v>72000</v>
      </c>
    </row>
    <row r="289" spans="1:10">
      <c r="A289" s="326" t="s">
        <v>69</v>
      </c>
      <c r="B289" s="508" t="s">
        <v>58</v>
      </c>
      <c r="C289" s="684" t="s">
        <v>328</v>
      </c>
      <c r="D289" s="510" t="s">
        <v>227</v>
      </c>
      <c r="E289" s="511">
        <v>0</v>
      </c>
      <c r="F289" s="511">
        <v>0</v>
      </c>
      <c r="G289" s="511">
        <v>0</v>
      </c>
      <c r="H289" s="511">
        <v>20000</v>
      </c>
      <c r="I289" s="511">
        <v>20000</v>
      </c>
    </row>
    <row r="290" spans="1:10">
      <c r="A290" s="329" t="s">
        <v>88</v>
      </c>
      <c r="B290" s="320" t="s">
        <v>89</v>
      </c>
      <c r="C290" s="330" t="s">
        <v>328</v>
      </c>
      <c r="D290" s="328"/>
      <c r="E290" s="328">
        <f t="shared" ref="E290:I290" si="101">SUM(E291:E292)</f>
        <v>22700</v>
      </c>
      <c r="F290" s="328">
        <f t="shared" si="101"/>
        <v>10373.75</v>
      </c>
      <c r="G290" s="328">
        <f t="shared" si="101"/>
        <v>60000</v>
      </c>
      <c r="H290" s="328">
        <f t="shared" si="101"/>
        <v>50000</v>
      </c>
      <c r="I290" s="328">
        <f t="shared" si="101"/>
        <v>30000</v>
      </c>
    </row>
    <row r="291" spans="1:10">
      <c r="A291" s="326" t="s">
        <v>90</v>
      </c>
      <c r="B291" s="508" t="s">
        <v>91</v>
      </c>
      <c r="C291" s="684" t="s">
        <v>328</v>
      </c>
      <c r="D291" s="510" t="s">
        <v>227</v>
      </c>
      <c r="E291" s="511">
        <v>12700</v>
      </c>
      <c r="F291" s="511">
        <v>10373.75</v>
      </c>
      <c r="G291" s="511">
        <v>30000</v>
      </c>
      <c r="H291" s="511">
        <v>20000</v>
      </c>
      <c r="I291" s="511">
        <v>10000</v>
      </c>
    </row>
    <row r="292" spans="1:10">
      <c r="A292" s="326" t="s">
        <v>92</v>
      </c>
      <c r="B292" s="508" t="s">
        <v>93</v>
      </c>
      <c r="C292" s="684" t="s">
        <v>328</v>
      </c>
      <c r="D292" s="510">
        <v>51</v>
      </c>
      <c r="E292" s="511">
        <v>10000</v>
      </c>
      <c r="F292" s="511">
        <v>0</v>
      </c>
      <c r="G292" s="511">
        <v>30000</v>
      </c>
      <c r="H292" s="511">
        <v>30000</v>
      </c>
      <c r="I292" s="511">
        <v>20000</v>
      </c>
    </row>
    <row r="293" spans="1:10">
      <c r="A293" s="329">
        <v>423</v>
      </c>
      <c r="B293" s="320" t="s">
        <v>282</v>
      </c>
      <c r="C293" s="330" t="s">
        <v>328</v>
      </c>
      <c r="D293" s="330" t="s">
        <v>227</v>
      </c>
      <c r="E293" s="328">
        <f>E294</f>
        <v>0</v>
      </c>
      <c r="F293" s="328">
        <f>F294</f>
        <v>0</v>
      </c>
      <c r="G293" s="328">
        <f>G294</f>
        <v>150000</v>
      </c>
      <c r="H293" s="328">
        <f t="shared" ref="H293:I293" si="102">H294</f>
        <v>0</v>
      </c>
      <c r="I293" s="328">
        <f t="shared" si="102"/>
        <v>0</v>
      </c>
    </row>
    <row r="294" spans="1:10">
      <c r="A294" s="326">
        <v>4231</v>
      </c>
      <c r="B294" s="508" t="s">
        <v>451</v>
      </c>
      <c r="C294" s="684" t="s">
        <v>328</v>
      </c>
      <c r="D294" s="510" t="s">
        <v>227</v>
      </c>
      <c r="E294" s="511">
        <v>0</v>
      </c>
      <c r="F294" s="511">
        <v>0</v>
      </c>
      <c r="G294" s="511">
        <v>150000</v>
      </c>
      <c r="H294" s="511">
        <v>0</v>
      </c>
      <c r="I294" s="511">
        <v>0</v>
      </c>
    </row>
    <row r="295" spans="1:10">
      <c r="A295" s="315" t="s">
        <v>367</v>
      </c>
      <c r="B295" s="316" t="s">
        <v>345</v>
      </c>
      <c r="C295" s="317" t="s">
        <v>224</v>
      </c>
      <c r="D295" s="318"/>
      <c r="E295" s="318">
        <f>E296+E300+E303+E308+E311+E318+E320+E324+E298</f>
        <v>7382133</v>
      </c>
      <c r="F295" s="318">
        <f t="shared" ref="F295:I295" si="103">F296+F300+F303+F308+F311+F318+F320+F324+F298</f>
        <v>0</v>
      </c>
      <c r="G295" s="318">
        <f>G296+G300+G303+G308+G311+G318+G320+G324+G298</f>
        <v>6894083</v>
      </c>
      <c r="H295" s="318">
        <f t="shared" si="103"/>
        <v>9278017</v>
      </c>
      <c r="I295" s="318">
        <f t="shared" si="103"/>
        <v>12359185</v>
      </c>
    </row>
    <row r="296" spans="1:10">
      <c r="A296" s="319" t="s">
        <v>1</v>
      </c>
      <c r="B296" s="320" t="s">
        <v>2</v>
      </c>
      <c r="C296" s="331" t="s">
        <v>224</v>
      </c>
      <c r="D296" s="322"/>
      <c r="E296" s="322">
        <f>SUM(E297:E297)</f>
        <v>1883219</v>
      </c>
      <c r="F296" s="322">
        <f>SUM(F297:F297)</f>
        <v>0</v>
      </c>
      <c r="G296" s="322">
        <f>SUM(G297:G297)</f>
        <v>729593</v>
      </c>
      <c r="H296" s="322">
        <f>SUM(H297:H297)</f>
        <v>513240</v>
      </c>
      <c r="I296" s="322">
        <f>SUM(I297:I297)</f>
        <v>737360</v>
      </c>
      <c r="J296" s="458"/>
    </row>
    <row r="297" spans="1:10">
      <c r="A297" s="326" t="s">
        <v>3</v>
      </c>
      <c r="B297" s="508" t="s">
        <v>4</v>
      </c>
      <c r="C297" s="509" t="s">
        <v>224</v>
      </c>
      <c r="D297" s="509" t="s">
        <v>226</v>
      </c>
      <c r="E297" s="680">
        <v>1883219</v>
      </c>
      <c r="F297" s="680">
        <v>0</v>
      </c>
      <c r="G297" s="680">
        <v>729593</v>
      </c>
      <c r="H297" s="680">
        <v>513240</v>
      </c>
      <c r="I297" s="680">
        <v>737360</v>
      </c>
      <c r="J297" s="267"/>
    </row>
    <row r="298" spans="1:10">
      <c r="A298" s="319" t="s">
        <v>7</v>
      </c>
      <c r="B298" s="320" t="s">
        <v>8</v>
      </c>
      <c r="C298" s="331" t="s">
        <v>224</v>
      </c>
      <c r="D298" s="322"/>
      <c r="E298" s="322">
        <f>SUM(E299:E299)</f>
        <v>350000</v>
      </c>
      <c r="F298" s="322">
        <f>SUM(F299:F299)</f>
        <v>0</v>
      </c>
      <c r="G298" s="322">
        <f>SUM(G299:G299)</f>
        <v>0</v>
      </c>
      <c r="H298" s="322">
        <f>SUM(H299:H299)</f>
        <v>0</v>
      </c>
      <c r="I298" s="322">
        <f>SUM(I299:I299)</f>
        <v>0</v>
      </c>
    </row>
    <row r="299" spans="1:10">
      <c r="A299" s="326" t="s">
        <v>9</v>
      </c>
      <c r="B299" s="508" t="s">
        <v>8</v>
      </c>
      <c r="C299" s="509" t="s">
        <v>224</v>
      </c>
      <c r="D299" s="509" t="s">
        <v>226</v>
      </c>
      <c r="E299" s="680">
        <v>350000</v>
      </c>
      <c r="F299" s="680">
        <v>0</v>
      </c>
      <c r="G299" s="680">
        <v>0</v>
      </c>
      <c r="H299" s="680">
        <v>0</v>
      </c>
      <c r="I299" s="680">
        <v>0</v>
      </c>
      <c r="J299" s="458"/>
    </row>
    <row r="300" spans="1:10">
      <c r="A300" s="319" t="s">
        <v>10</v>
      </c>
      <c r="B300" s="320" t="s">
        <v>11</v>
      </c>
      <c r="C300" s="331" t="s">
        <v>224</v>
      </c>
      <c r="D300" s="322"/>
      <c r="E300" s="322">
        <f>SUM(E301:E302)</f>
        <v>323914</v>
      </c>
      <c r="F300" s="322">
        <f>SUM(F301:F302)</f>
        <v>0</v>
      </c>
      <c r="G300" s="322">
        <f>SUM(G301:G302)</f>
        <v>125490</v>
      </c>
      <c r="H300" s="322">
        <f>SUM(H301:H302)</f>
        <v>88277</v>
      </c>
      <c r="I300" s="322">
        <f>SUM(I301:I302)</f>
        <v>126825</v>
      </c>
      <c r="J300" s="267"/>
    </row>
    <row r="301" spans="1:10">
      <c r="A301" s="326" t="s">
        <v>12</v>
      </c>
      <c r="B301" s="508" t="s">
        <v>13</v>
      </c>
      <c r="C301" s="509" t="s">
        <v>224</v>
      </c>
      <c r="D301" s="509" t="s">
        <v>226</v>
      </c>
      <c r="E301" s="680">
        <v>291899</v>
      </c>
      <c r="F301" s="680">
        <v>0</v>
      </c>
      <c r="G301" s="680">
        <v>113087</v>
      </c>
      <c r="H301" s="680">
        <v>79552</v>
      </c>
      <c r="I301" s="680">
        <v>114290</v>
      </c>
      <c r="J301" s="458"/>
    </row>
    <row r="302" spans="1:10">
      <c r="A302" s="326" t="s">
        <v>14</v>
      </c>
      <c r="B302" s="508" t="s">
        <v>15</v>
      </c>
      <c r="C302" s="509" t="s">
        <v>224</v>
      </c>
      <c r="D302" s="509" t="s">
        <v>226</v>
      </c>
      <c r="E302" s="680">
        <v>32015</v>
      </c>
      <c r="F302" s="680">
        <v>0</v>
      </c>
      <c r="G302" s="680">
        <v>12403</v>
      </c>
      <c r="H302" s="680">
        <v>8725</v>
      </c>
      <c r="I302" s="680">
        <v>12535</v>
      </c>
      <c r="J302" s="267"/>
    </row>
    <row r="303" spans="1:10">
      <c r="A303" s="319" t="s">
        <v>16</v>
      </c>
      <c r="B303" s="320" t="s">
        <v>17</v>
      </c>
      <c r="C303" s="331" t="s">
        <v>224</v>
      </c>
      <c r="D303" s="322"/>
      <c r="E303" s="322">
        <f>SUM(E304:E307)</f>
        <v>215000</v>
      </c>
      <c r="F303" s="322">
        <f>SUM(F304:F307)</f>
        <v>0</v>
      </c>
      <c r="G303" s="322">
        <f>SUM(G304:G307)</f>
        <v>495000</v>
      </c>
      <c r="H303" s="322">
        <f>SUM(H304:H307)</f>
        <v>315000</v>
      </c>
      <c r="I303" s="322">
        <f>SUM(I304:I307)</f>
        <v>450000</v>
      </c>
    </row>
    <row r="304" spans="1:10">
      <c r="A304" s="326" t="s">
        <v>18</v>
      </c>
      <c r="B304" s="508" t="s">
        <v>19</v>
      </c>
      <c r="C304" s="509" t="s">
        <v>224</v>
      </c>
      <c r="D304" s="509" t="s">
        <v>226</v>
      </c>
      <c r="E304" s="680">
        <v>120000</v>
      </c>
      <c r="F304" s="680">
        <v>0</v>
      </c>
      <c r="G304" s="680">
        <v>345000</v>
      </c>
      <c r="H304" s="680">
        <v>210000</v>
      </c>
      <c r="I304" s="680">
        <v>300000</v>
      </c>
      <c r="J304" s="268"/>
    </row>
    <row r="305" spans="1:10">
      <c r="A305" s="326" t="s">
        <v>20</v>
      </c>
      <c r="B305" s="508" t="s">
        <v>21</v>
      </c>
      <c r="C305" s="509" t="s">
        <v>224</v>
      </c>
      <c r="D305" s="509" t="s">
        <v>226</v>
      </c>
      <c r="E305" s="680">
        <v>45000</v>
      </c>
      <c r="F305" s="680">
        <v>0</v>
      </c>
      <c r="G305" s="680">
        <v>15000</v>
      </c>
      <c r="H305" s="680">
        <v>15000</v>
      </c>
      <c r="I305" s="680">
        <v>15000</v>
      </c>
    </row>
    <row r="306" spans="1:10">
      <c r="A306" s="326" t="s">
        <v>22</v>
      </c>
      <c r="B306" s="508" t="s">
        <v>23</v>
      </c>
      <c r="C306" s="509" t="s">
        <v>224</v>
      </c>
      <c r="D306" s="509" t="s">
        <v>226</v>
      </c>
      <c r="E306" s="680">
        <v>50000</v>
      </c>
      <c r="F306" s="680">
        <v>0</v>
      </c>
      <c r="G306" s="680">
        <v>135000</v>
      </c>
      <c r="H306" s="680">
        <v>90000</v>
      </c>
      <c r="I306" s="680">
        <v>135000</v>
      </c>
    </row>
    <row r="307" spans="1:10">
      <c r="A307" s="681" t="s">
        <v>157</v>
      </c>
      <c r="B307" s="682" t="s">
        <v>315</v>
      </c>
      <c r="C307" s="509" t="s">
        <v>224</v>
      </c>
      <c r="D307" s="509" t="s">
        <v>226</v>
      </c>
      <c r="E307" s="680">
        <v>0</v>
      </c>
      <c r="F307" s="680">
        <v>0</v>
      </c>
      <c r="G307" s="680">
        <v>0</v>
      </c>
      <c r="H307" s="680">
        <v>0</v>
      </c>
      <c r="I307" s="680">
        <v>0</v>
      </c>
    </row>
    <row r="308" spans="1:10">
      <c r="A308" s="319" t="s">
        <v>24</v>
      </c>
      <c r="B308" s="320" t="s">
        <v>25</v>
      </c>
      <c r="C308" s="331" t="s">
        <v>224</v>
      </c>
      <c r="D308" s="322"/>
      <c r="E308" s="322">
        <f>SUM(E309:E310)</f>
        <v>130000</v>
      </c>
      <c r="F308" s="322">
        <f>SUM(F309:F310)</f>
        <v>0</v>
      </c>
      <c r="G308" s="322">
        <f>SUM(G309:G310)</f>
        <v>50000</v>
      </c>
      <c r="H308" s="322">
        <f>SUM(H309:H310)</f>
        <v>35000</v>
      </c>
      <c r="I308" s="322">
        <f>SUM(I309:I310)</f>
        <v>50000</v>
      </c>
    </row>
    <row r="309" spans="1:10">
      <c r="A309" s="326" t="s">
        <v>26</v>
      </c>
      <c r="B309" s="508" t="s">
        <v>27</v>
      </c>
      <c r="C309" s="509" t="s">
        <v>224</v>
      </c>
      <c r="D309" s="509" t="s">
        <v>226</v>
      </c>
      <c r="E309" s="680">
        <v>70000</v>
      </c>
      <c r="F309" s="680">
        <v>0</v>
      </c>
      <c r="G309" s="680">
        <v>0</v>
      </c>
      <c r="H309" s="680">
        <v>0</v>
      </c>
      <c r="I309" s="680">
        <v>0</v>
      </c>
    </row>
    <row r="310" spans="1:10">
      <c r="A310" s="326" t="s">
        <v>28</v>
      </c>
      <c r="B310" s="683" t="s">
        <v>29</v>
      </c>
      <c r="C310" s="509" t="s">
        <v>224</v>
      </c>
      <c r="D310" s="509" t="s">
        <v>226</v>
      </c>
      <c r="E310" s="680">
        <v>60000</v>
      </c>
      <c r="F310" s="680">
        <v>0</v>
      </c>
      <c r="G310" s="680">
        <v>50000</v>
      </c>
      <c r="H310" s="680">
        <v>35000</v>
      </c>
      <c r="I310" s="680">
        <v>50000</v>
      </c>
    </row>
    <row r="311" spans="1:10">
      <c r="A311" s="319" t="s">
        <v>34</v>
      </c>
      <c r="B311" s="320" t="s">
        <v>35</v>
      </c>
      <c r="C311" s="331" t="s">
        <v>224</v>
      </c>
      <c r="D311" s="322"/>
      <c r="E311" s="322">
        <f>SUM(E312:E317)</f>
        <v>4200000</v>
      </c>
      <c r="F311" s="322">
        <f>SUM(F312:F317)</f>
        <v>0</v>
      </c>
      <c r="G311" s="322">
        <f>SUM(G312:G317)</f>
        <v>4492000</v>
      </c>
      <c r="H311" s="322">
        <f>SUM(H312:H317)</f>
        <v>8046500</v>
      </c>
      <c r="I311" s="322">
        <f>SUM(I312:I317)</f>
        <v>10595000</v>
      </c>
    </row>
    <row r="312" spans="1:10">
      <c r="A312" s="326" t="s">
        <v>36</v>
      </c>
      <c r="B312" s="508" t="s">
        <v>37</v>
      </c>
      <c r="C312" s="509" t="s">
        <v>224</v>
      </c>
      <c r="D312" s="509" t="s">
        <v>226</v>
      </c>
      <c r="E312" s="680">
        <v>50000</v>
      </c>
      <c r="F312" s="680">
        <v>0</v>
      </c>
      <c r="G312" s="680">
        <v>20000</v>
      </c>
      <c r="H312" s="680">
        <v>14000</v>
      </c>
      <c r="I312" s="680">
        <v>20000</v>
      </c>
    </row>
    <row r="313" spans="1:10">
      <c r="A313" s="326" t="s">
        <v>40</v>
      </c>
      <c r="B313" s="508" t="s">
        <v>41</v>
      </c>
      <c r="C313" s="509" t="s">
        <v>224</v>
      </c>
      <c r="D313" s="509" t="s">
        <v>226</v>
      </c>
      <c r="E313" s="680">
        <v>500000</v>
      </c>
      <c r="F313" s="680">
        <v>0</v>
      </c>
      <c r="G313" s="680">
        <v>300000</v>
      </c>
      <c r="H313" s="680">
        <v>210000</v>
      </c>
      <c r="I313" s="680">
        <v>300000</v>
      </c>
      <c r="J313" s="268"/>
    </row>
    <row r="314" spans="1:10">
      <c r="A314" s="326" t="s">
        <v>42</v>
      </c>
      <c r="B314" s="508" t="s">
        <v>43</v>
      </c>
      <c r="C314" s="509" t="s">
        <v>224</v>
      </c>
      <c r="D314" s="509" t="s">
        <v>226</v>
      </c>
      <c r="E314" s="680">
        <v>50000</v>
      </c>
      <c r="F314" s="680">
        <v>0</v>
      </c>
      <c r="G314" s="680">
        <v>25000</v>
      </c>
      <c r="H314" s="680">
        <v>17500</v>
      </c>
      <c r="I314" s="680">
        <v>25000</v>
      </c>
    </row>
    <row r="315" spans="1:10">
      <c r="A315" s="326" t="s">
        <v>48</v>
      </c>
      <c r="B315" s="508" t="s">
        <v>49</v>
      </c>
      <c r="C315" s="509" t="s">
        <v>224</v>
      </c>
      <c r="D315" s="509" t="s">
        <v>226</v>
      </c>
      <c r="E315" s="680">
        <v>3000000</v>
      </c>
      <c r="F315" s="680">
        <v>0</v>
      </c>
      <c r="G315" s="680">
        <v>3997000</v>
      </c>
      <c r="H315" s="680">
        <v>7000000</v>
      </c>
      <c r="I315" s="680">
        <v>10000000</v>
      </c>
    </row>
    <row r="316" spans="1:10">
      <c r="A316" s="326" t="s">
        <v>50</v>
      </c>
      <c r="B316" s="508" t="s">
        <v>51</v>
      </c>
      <c r="C316" s="509" t="s">
        <v>224</v>
      </c>
      <c r="D316" s="509" t="s">
        <v>226</v>
      </c>
      <c r="E316" s="680">
        <v>500000</v>
      </c>
      <c r="F316" s="680">
        <v>0</v>
      </c>
      <c r="G316" s="680">
        <v>0</v>
      </c>
      <c r="H316" s="680">
        <v>700000</v>
      </c>
      <c r="I316" s="680">
        <v>100000</v>
      </c>
    </row>
    <row r="317" spans="1:10">
      <c r="A317" s="326" t="s">
        <v>52</v>
      </c>
      <c r="B317" s="508" t="s">
        <v>53</v>
      </c>
      <c r="C317" s="509" t="s">
        <v>224</v>
      </c>
      <c r="D317" s="509" t="s">
        <v>226</v>
      </c>
      <c r="E317" s="680">
        <v>100000</v>
      </c>
      <c r="F317" s="680">
        <v>0</v>
      </c>
      <c r="G317" s="680">
        <v>150000</v>
      </c>
      <c r="H317" s="680">
        <v>105000</v>
      </c>
      <c r="I317" s="680">
        <v>150000</v>
      </c>
    </row>
    <row r="318" spans="1:10">
      <c r="A318" s="329" t="s">
        <v>54</v>
      </c>
      <c r="B318" s="320" t="s">
        <v>55</v>
      </c>
      <c r="C318" s="331" t="s">
        <v>224</v>
      </c>
      <c r="D318" s="322"/>
      <c r="E318" s="322">
        <f>SUM(E319:E319)</f>
        <v>100000</v>
      </c>
      <c r="F318" s="322">
        <f>SUM(F319:F319)</f>
        <v>0</v>
      </c>
      <c r="G318" s="322">
        <f>SUM(G319:G319)</f>
        <v>696000</v>
      </c>
      <c r="H318" s="322">
        <f>SUM(H319:H319)</f>
        <v>140000</v>
      </c>
      <c r="I318" s="322">
        <f>SUM(I319:I319)</f>
        <v>200000</v>
      </c>
    </row>
    <row r="319" spans="1:10">
      <c r="A319" s="688">
        <v>3241</v>
      </c>
      <c r="B319" s="682" t="s">
        <v>55</v>
      </c>
      <c r="C319" s="509" t="s">
        <v>224</v>
      </c>
      <c r="D319" s="509" t="s">
        <v>226</v>
      </c>
      <c r="E319" s="680">
        <v>100000</v>
      </c>
      <c r="F319" s="680">
        <v>0</v>
      </c>
      <c r="G319" s="680">
        <v>696000</v>
      </c>
      <c r="H319" s="680">
        <v>140000</v>
      </c>
      <c r="I319" s="680">
        <v>200000</v>
      </c>
    </row>
    <row r="320" spans="1:10">
      <c r="A320" s="335" t="s">
        <v>57</v>
      </c>
      <c r="B320" s="334" t="s">
        <v>58</v>
      </c>
      <c r="C320" s="331" t="s">
        <v>224</v>
      </c>
      <c r="D320" s="322"/>
      <c r="E320" s="322">
        <f>SUM(E321:E323)</f>
        <v>80000</v>
      </c>
      <c r="F320" s="322">
        <f>SUM(F321:F323)</f>
        <v>0</v>
      </c>
      <c r="G320" s="322">
        <f>SUM(G321:G323)</f>
        <v>100000</v>
      </c>
      <c r="H320" s="322">
        <f>SUM(H321:H323)</f>
        <v>105000</v>
      </c>
      <c r="I320" s="322">
        <f>SUM(I321:I323)</f>
        <v>150000</v>
      </c>
    </row>
    <row r="321" spans="1:9">
      <c r="A321" s="688" t="s">
        <v>63</v>
      </c>
      <c r="B321" s="682" t="s">
        <v>64</v>
      </c>
      <c r="C321" s="509" t="s">
        <v>224</v>
      </c>
      <c r="D321" s="509" t="s">
        <v>226</v>
      </c>
      <c r="E321" s="680">
        <v>60000</v>
      </c>
      <c r="F321" s="680">
        <v>0</v>
      </c>
      <c r="G321" s="680">
        <v>50000</v>
      </c>
      <c r="H321" s="680">
        <v>70000</v>
      </c>
      <c r="I321" s="680">
        <v>100000</v>
      </c>
    </row>
    <row r="322" spans="1:9">
      <c r="A322" s="326">
        <v>3295</v>
      </c>
      <c r="B322" s="508" t="s">
        <v>68</v>
      </c>
      <c r="C322" s="509" t="s">
        <v>224</v>
      </c>
      <c r="D322" s="509" t="s">
        <v>226</v>
      </c>
      <c r="E322" s="680">
        <v>0</v>
      </c>
      <c r="F322" s="680">
        <v>0</v>
      </c>
      <c r="G322" s="680">
        <v>0</v>
      </c>
      <c r="H322" s="680">
        <v>0</v>
      </c>
      <c r="I322" s="680">
        <v>0</v>
      </c>
    </row>
    <row r="323" spans="1:9">
      <c r="A323" s="326">
        <v>3299</v>
      </c>
      <c r="B323" s="508" t="s">
        <v>58</v>
      </c>
      <c r="C323" s="509" t="s">
        <v>224</v>
      </c>
      <c r="D323" s="509" t="s">
        <v>226</v>
      </c>
      <c r="E323" s="680">
        <v>20000</v>
      </c>
      <c r="F323" s="680">
        <v>0</v>
      </c>
      <c r="G323" s="680">
        <v>50000</v>
      </c>
      <c r="H323" s="680">
        <v>35000</v>
      </c>
      <c r="I323" s="680">
        <v>50000</v>
      </c>
    </row>
    <row r="324" spans="1:9">
      <c r="A324" s="319" t="s">
        <v>88</v>
      </c>
      <c r="B324" s="320" t="s">
        <v>89</v>
      </c>
      <c r="C324" s="331" t="s">
        <v>224</v>
      </c>
      <c r="D324" s="322"/>
      <c r="E324" s="322">
        <f>SUM(E325:E325)</f>
        <v>100000</v>
      </c>
      <c r="F324" s="322">
        <f>SUM(F325:F325)</f>
        <v>0</v>
      </c>
      <c r="G324" s="322">
        <f>SUM(G325:G325)</f>
        <v>206000</v>
      </c>
      <c r="H324" s="322">
        <f>SUM(H325:H325)</f>
        <v>35000</v>
      </c>
      <c r="I324" s="322">
        <f>SUM(I325:I325)</f>
        <v>50000</v>
      </c>
    </row>
    <row r="325" spans="1:9">
      <c r="A325" s="326" t="s">
        <v>90</v>
      </c>
      <c r="B325" s="508" t="s">
        <v>91</v>
      </c>
      <c r="C325" s="509" t="s">
        <v>224</v>
      </c>
      <c r="D325" s="509" t="s">
        <v>226</v>
      </c>
      <c r="E325" s="680">
        <v>100000</v>
      </c>
      <c r="F325" s="680">
        <v>0</v>
      </c>
      <c r="G325" s="680">
        <v>206000</v>
      </c>
      <c r="H325" s="680">
        <v>35000</v>
      </c>
      <c r="I325" s="680">
        <v>50000</v>
      </c>
    </row>
    <row r="326" spans="1:9">
      <c r="A326" s="343" t="s">
        <v>368</v>
      </c>
      <c r="B326" s="343" t="s">
        <v>334</v>
      </c>
      <c r="C326" s="317" t="s">
        <v>224</v>
      </c>
      <c r="D326" s="318"/>
      <c r="E326" s="318">
        <f>E327+E332+E341+E350+E357+E374+E384+E379</f>
        <v>1908040</v>
      </c>
      <c r="F326" s="318">
        <f>F327+F332+F341+F350+F357+F374+F384+F379</f>
        <v>349853.02</v>
      </c>
      <c r="G326" s="318">
        <f t="shared" ref="G326:I326" si="104">G327+G332+G341+G350+G357+G374+G384+G379</f>
        <v>1433100</v>
      </c>
      <c r="H326" s="318">
        <f t="shared" si="104"/>
        <v>1139300</v>
      </c>
      <c r="I326" s="318">
        <f t="shared" si="104"/>
        <v>953400</v>
      </c>
    </row>
    <row r="327" spans="1:9">
      <c r="A327" s="319" t="s">
        <v>1</v>
      </c>
      <c r="B327" s="320" t="s">
        <v>2</v>
      </c>
      <c r="C327" s="336" t="s">
        <v>224</v>
      </c>
      <c r="D327" s="344"/>
      <c r="E327" s="328">
        <f t="shared" ref="E327:H327" si="105">SUM(E328:E331)</f>
        <v>676724</v>
      </c>
      <c r="F327" s="328">
        <f t="shared" si="105"/>
        <v>205114.59</v>
      </c>
      <c r="G327" s="328">
        <f t="shared" si="105"/>
        <v>525500</v>
      </c>
      <c r="H327" s="328">
        <f t="shared" si="105"/>
        <v>528300</v>
      </c>
      <c r="I327" s="328">
        <f t="shared" ref="I327" si="106">SUM(I328:I331)</f>
        <v>530900</v>
      </c>
    </row>
    <row r="328" spans="1:9">
      <c r="A328" s="323" t="s">
        <v>3</v>
      </c>
      <c r="B328" s="324" t="s">
        <v>4</v>
      </c>
      <c r="C328" s="336" t="s">
        <v>224</v>
      </c>
      <c r="D328" s="325" t="s">
        <v>82</v>
      </c>
      <c r="E328" s="337">
        <v>0</v>
      </c>
      <c r="F328" s="337">
        <v>0</v>
      </c>
      <c r="G328" s="337">
        <v>78900</v>
      </c>
      <c r="H328" s="337">
        <v>79300</v>
      </c>
      <c r="I328" s="337">
        <v>79700</v>
      </c>
    </row>
    <row r="329" spans="1:9">
      <c r="A329" s="326">
        <v>3111</v>
      </c>
      <c r="B329" s="508" t="s">
        <v>4</v>
      </c>
      <c r="C329" s="684" t="s">
        <v>224</v>
      </c>
      <c r="D329" s="510" t="s">
        <v>227</v>
      </c>
      <c r="E329" s="511">
        <v>47667</v>
      </c>
      <c r="F329" s="511">
        <v>30767.19</v>
      </c>
      <c r="G329" s="511">
        <v>0</v>
      </c>
      <c r="H329" s="511">
        <v>0</v>
      </c>
      <c r="I329" s="511">
        <v>0</v>
      </c>
    </row>
    <row r="330" spans="1:9">
      <c r="A330" s="690">
        <v>3111</v>
      </c>
      <c r="B330" s="691" t="s">
        <v>4</v>
      </c>
      <c r="C330" s="678" t="s">
        <v>224</v>
      </c>
      <c r="D330" s="716" t="s">
        <v>299</v>
      </c>
      <c r="E330" s="679">
        <v>629057</v>
      </c>
      <c r="F330" s="679">
        <v>174347.4</v>
      </c>
      <c r="G330" s="679">
        <v>0</v>
      </c>
      <c r="H330" s="679">
        <v>0</v>
      </c>
      <c r="I330" s="679">
        <v>0</v>
      </c>
    </row>
    <row r="331" spans="1:9">
      <c r="A331" s="326" t="s">
        <v>3</v>
      </c>
      <c r="B331" s="508" t="s">
        <v>4</v>
      </c>
      <c r="C331" s="684" t="s">
        <v>224</v>
      </c>
      <c r="D331" s="684" t="s">
        <v>226</v>
      </c>
      <c r="E331" s="511">
        <v>0</v>
      </c>
      <c r="F331" s="511">
        <v>0</v>
      </c>
      <c r="G331" s="511">
        <v>446600</v>
      </c>
      <c r="H331" s="511">
        <v>449000</v>
      </c>
      <c r="I331" s="511">
        <v>451200</v>
      </c>
    </row>
    <row r="332" spans="1:9">
      <c r="A332" s="319" t="s">
        <v>10</v>
      </c>
      <c r="B332" s="320" t="s">
        <v>11</v>
      </c>
      <c r="C332" s="336" t="s">
        <v>224</v>
      </c>
      <c r="D332" s="330"/>
      <c r="E332" s="328">
        <f t="shared" ref="E332:I332" si="107">SUM(E333:E340)</f>
        <v>140575</v>
      </c>
      <c r="F332" s="328">
        <f>SUM(F333:F340)</f>
        <v>35279.729999999996</v>
      </c>
      <c r="G332" s="328">
        <f t="shared" si="107"/>
        <v>90600</v>
      </c>
      <c r="H332" s="328">
        <f t="shared" si="107"/>
        <v>91000</v>
      </c>
      <c r="I332" s="328">
        <f t="shared" si="107"/>
        <v>91500</v>
      </c>
    </row>
    <row r="333" spans="1:9">
      <c r="A333" s="323" t="s">
        <v>12</v>
      </c>
      <c r="B333" s="324" t="s">
        <v>13</v>
      </c>
      <c r="C333" s="336" t="s">
        <v>224</v>
      </c>
      <c r="D333" s="325" t="s">
        <v>82</v>
      </c>
      <c r="E333" s="337">
        <v>0</v>
      </c>
      <c r="F333" s="337">
        <v>0</v>
      </c>
      <c r="G333" s="337">
        <v>12300</v>
      </c>
      <c r="H333" s="337">
        <v>12300</v>
      </c>
      <c r="I333" s="337">
        <v>12400</v>
      </c>
    </row>
    <row r="334" spans="1:9">
      <c r="A334" s="326">
        <v>3132</v>
      </c>
      <c r="B334" s="508" t="s">
        <v>13</v>
      </c>
      <c r="C334" s="684" t="s">
        <v>224</v>
      </c>
      <c r="D334" s="510" t="s">
        <v>227</v>
      </c>
      <c r="E334" s="511">
        <v>8923</v>
      </c>
      <c r="F334" s="511">
        <v>4768.91</v>
      </c>
      <c r="G334" s="511">
        <v>0</v>
      </c>
      <c r="H334" s="511">
        <v>0</v>
      </c>
      <c r="I334" s="511">
        <v>0</v>
      </c>
    </row>
    <row r="335" spans="1:9">
      <c r="A335" s="690">
        <v>3132</v>
      </c>
      <c r="B335" s="691" t="s">
        <v>13</v>
      </c>
      <c r="C335" s="678" t="s">
        <v>224</v>
      </c>
      <c r="D335" s="716" t="s">
        <v>299</v>
      </c>
      <c r="E335" s="679">
        <v>117758</v>
      </c>
      <c r="F335" s="679">
        <v>27023.87</v>
      </c>
      <c r="G335" s="679">
        <v>0</v>
      </c>
      <c r="H335" s="679">
        <v>0</v>
      </c>
      <c r="I335" s="679">
        <v>0</v>
      </c>
    </row>
    <row r="336" spans="1:9">
      <c r="A336" s="326" t="s">
        <v>12</v>
      </c>
      <c r="B336" s="508" t="s">
        <v>13</v>
      </c>
      <c r="C336" s="684" t="s">
        <v>224</v>
      </c>
      <c r="D336" s="684" t="s">
        <v>226</v>
      </c>
      <c r="E336" s="511">
        <v>0</v>
      </c>
      <c r="F336" s="511">
        <v>0</v>
      </c>
      <c r="G336" s="511">
        <v>69300</v>
      </c>
      <c r="H336" s="511">
        <v>69600</v>
      </c>
      <c r="I336" s="511">
        <v>70000</v>
      </c>
    </row>
    <row r="337" spans="1:9">
      <c r="A337" s="323" t="s">
        <v>14</v>
      </c>
      <c r="B337" s="324" t="s">
        <v>279</v>
      </c>
      <c r="C337" s="336" t="s">
        <v>224</v>
      </c>
      <c r="D337" s="325" t="s">
        <v>82</v>
      </c>
      <c r="E337" s="337">
        <v>0</v>
      </c>
      <c r="F337" s="337">
        <v>0</v>
      </c>
      <c r="G337" s="337">
        <v>1400</v>
      </c>
      <c r="H337" s="337">
        <v>1400</v>
      </c>
      <c r="I337" s="337">
        <v>1400</v>
      </c>
    </row>
    <row r="338" spans="1:9">
      <c r="A338" s="326">
        <v>3133</v>
      </c>
      <c r="B338" s="508" t="s">
        <v>279</v>
      </c>
      <c r="C338" s="684" t="s">
        <v>224</v>
      </c>
      <c r="D338" s="510" t="s">
        <v>227</v>
      </c>
      <c r="E338" s="511">
        <v>979</v>
      </c>
      <c r="F338" s="511">
        <v>523.04</v>
      </c>
      <c r="G338" s="511">
        <v>0</v>
      </c>
      <c r="H338" s="511">
        <v>0</v>
      </c>
      <c r="I338" s="511">
        <v>0</v>
      </c>
    </row>
    <row r="339" spans="1:9">
      <c r="A339" s="690">
        <v>3133</v>
      </c>
      <c r="B339" s="691" t="s">
        <v>279</v>
      </c>
      <c r="C339" s="678" t="s">
        <v>224</v>
      </c>
      <c r="D339" s="716" t="s">
        <v>299</v>
      </c>
      <c r="E339" s="679">
        <v>12915</v>
      </c>
      <c r="F339" s="679">
        <v>2963.91</v>
      </c>
      <c r="G339" s="679">
        <v>0</v>
      </c>
      <c r="H339" s="679">
        <v>0</v>
      </c>
      <c r="I339" s="679">
        <v>0</v>
      </c>
    </row>
    <row r="340" spans="1:9">
      <c r="A340" s="326" t="s">
        <v>14</v>
      </c>
      <c r="B340" s="508" t="s">
        <v>15</v>
      </c>
      <c r="C340" s="684" t="s">
        <v>224</v>
      </c>
      <c r="D340" s="684" t="s">
        <v>226</v>
      </c>
      <c r="E340" s="511">
        <v>0</v>
      </c>
      <c r="F340" s="511">
        <v>0</v>
      </c>
      <c r="G340" s="511">
        <v>7600</v>
      </c>
      <c r="H340" s="511">
        <v>7700</v>
      </c>
      <c r="I340" s="511">
        <v>7700</v>
      </c>
    </row>
    <row r="341" spans="1:9">
      <c r="A341" s="319" t="s">
        <v>16</v>
      </c>
      <c r="B341" s="320" t="s">
        <v>17</v>
      </c>
      <c r="C341" s="336" t="s">
        <v>224</v>
      </c>
      <c r="D341" s="330"/>
      <c r="E341" s="328">
        <f t="shared" ref="E341:I341" si="108">SUM(E342:E349)</f>
        <v>54001</v>
      </c>
      <c r="F341" s="328">
        <f>SUM(F342:F349)</f>
        <v>44011.549999999996</v>
      </c>
      <c r="G341" s="328">
        <f t="shared" si="108"/>
        <v>169800</v>
      </c>
      <c r="H341" s="328">
        <f t="shared" si="108"/>
        <v>134000</v>
      </c>
      <c r="I341" s="328">
        <f t="shared" si="108"/>
        <v>73000</v>
      </c>
    </row>
    <row r="342" spans="1:9">
      <c r="A342" s="323" t="s">
        <v>18</v>
      </c>
      <c r="B342" s="324" t="s">
        <v>19</v>
      </c>
      <c r="C342" s="336" t="s">
        <v>224</v>
      </c>
      <c r="D342" s="325" t="s">
        <v>82</v>
      </c>
      <c r="E342" s="337">
        <v>0</v>
      </c>
      <c r="F342" s="337">
        <v>0</v>
      </c>
      <c r="G342" s="337">
        <f>24300-3654</f>
        <v>20646</v>
      </c>
      <c r="H342" s="337">
        <f>18750-3654</f>
        <v>15096</v>
      </c>
      <c r="I342" s="337">
        <f>10950-3654</f>
        <v>7296</v>
      </c>
    </row>
    <row r="343" spans="1:9">
      <c r="A343" s="326">
        <v>3211</v>
      </c>
      <c r="B343" s="508" t="s">
        <v>19</v>
      </c>
      <c r="C343" s="684" t="s">
        <v>224</v>
      </c>
      <c r="D343" s="510" t="s">
        <v>227</v>
      </c>
      <c r="E343" s="511">
        <v>5063</v>
      </c>
      <c r="F343" s="511">
        <v>6140.81</v>
      </c>
      <c r="G343" s="511">
        <v>0</v>
      </c>
      <c r="H343" s="511">
        <v>0</v>
      </c>
      <c r="I343" s="511">
        <v>0</v>
      </c>
    </row>
    <row r="344" spans="1:9">
      <c r="A344" s="690">
        <v>3211</v>
      </c>
      <c r="B344" s="691" t="s">
        <v>19</v>
      </c>
      <c r="C344" s="678" t="s">
        <v>224</v>
      </c>
      <c r="D344" s="716" t="s">
        <v>299</v>
      </c>
      <c r="E344" s="679">
        <v>48938</v>
      </c>
      <c r="F344" s="679">
        <v>37870.74</v>
      </c>
      <c r="G344" s="679">
        <v>0</v>
      </c>
      <c r="H344" s="679">
        <v>0</v>
      </c>
      <c r="I344" s="679">
        <v>0</v>
      </c>
    </row>
    <row r="345" spans="1:9">
      <c r="A345" s="326" t="s">
        <v>18</v>
      </c>
      <c r="B345" s="508" t="s">
        <v>19</v>
      </c>
      <c r="C345" s="684" t="s">
        <v>224</v>
      </c>
      <c r="D345" s="684" t="s">
        <v>226</v>
      </c>
      <c r="E345" s="511">
        <v>0</v>
      </c>
      <c r="F345" s="511">
        <v>0</v>
      </c>
      <c r="G345" s="511">
        <f>137700-20706</f>
        <v>116994</v>
      </c>
      <c r="H345" s="511">
        <f>105250-20706</f>
        <v>84544</v>
      </c>
      <c r="I345" s="511">
        <f>62050-20706</f>
        <v>41344</v>
      </c>
    </row>
    <row r="346" spans="1:9">
      <c r="A346" s="323" t="s">
        <v>20</v>
      </c>
      <c r="B346" s="324" t="s">
        <v>21</v>
      </c>
      <c r="C346" s="331" t="s">
        <v>224</v>
      </c>
      <c r="D346" s="331" t="s">
        <v>82</v>
      </c>
      <c r="E346" s="332">
        <v>0</v>
      </c>
      <c r="F346" s="332">
        <v>0</v>
      </c>
      <c r="G346" s="614">
        <v>3654</v>
      </c>
      <c r="H346" s="614">
        <v>3654</v>
      </c>
      <c r="I346" s="614">
        <v>3654</v>
      </c>
    </row>
    <row r="347" spans="1:9">
      <c r="A347" s="326" t="s">
        <v>20</v>
      </c>
      <c r="B347" s="508" t="s">
        <v>21</v>
      </c>
      <c r="C347" s="509" t="s">
        <v>224</v>
      </c>
      <c r="D347" s="509" t="s">
        <v>226</v>
      </c>
      <c r="E347" s="680">
        <v>0</v>
      </c>
      <c r="F347" s="680">
        <v>0</v>
      </c>
      <c r="G347" s="680">
        <v>20706</v>
      </c>
      <c r="H347" s="680">
        <v>20706</v>
      </c>
      <c r="I347" s="680">
        <v>20706</v>
      </c>
    </row>
    <row r="348" spans="1:9">
      <c r="A348" s="323">
        <v>3213</v>
      </c>
      <c r="B348" s="324" t="s">
        <v>23</v>
      </c>
      <c r="C348" s="336" t="s">
        <v>224</v>
      </c>
      <c r="D348" s="336" t="s">
        <v>82</v>
      </c>
      <c r="E348" s="337">
        <v>0</v>
      </c>
      <c r="F348" s="337">
        <v>0</v>
      </c>
      <c r="G348" s="337">
        <v>1170</v>
      </c>
      <c r="H348" s="337">
        <v>1500</v>
      </c>
      <c r="I348" s="337">
        <v>0</v>
      </c>
    </row>
    <row r="349" spans="1:9">
      <c r="A349" s="326">
        <v>3213</v>
      </c>
      <c r="B349" s="508" t="s">
        <v>23</v>
      </c>
      <c r="C349" s="684" t="s">
        <v>224</v>
      </c>
      <c r="D349" s="684" t="s">
        <v>226</v>
      </c>
      <c r="E349" s="511">
        <v>0</v>
      </c>
      <c r="F349" s="511">
        <v>0</v>
      </c>
      <c r="G349" s="511">
        <v>6630</v>
      </c>
      <c r="H349" s="511">
        <v>8500</v>
      </c>
      <c r="I349" s="511">
        <v>0</v>
      </c>
    </row>
    <row r="350" spans="1:9">
      <c r="A350" s="329" t="s">
        <v>24</v>
      </c>
      <c r="B350" s="320" t="s">
        <v>25</v>
      </c>
      <c r="C350" s="336" t="s">
        <v>224</v>
      </c>
      <c r="D350" s="345"/>
      <c r="E350" s="328">
        <f>SUM(E351:E356)</f>
        <v>122050</v>
      </c>
      <c r="F350" s="328">
        <f>SUM(F351:F356)</f>
        <v>22351.4</v>
      </c>
      <c r="G350" s="328">
        <f t="shared" ref="G350:I350" si="109">SUM(G351:G356)</f>
        <v>93000</v>
      </c>
      <c r="H350" s="328">
        <f t="shared" si="109"/>
        <v>72000</v>
      </c>
      <c r="I350" s="328">
        <f t="shared" si="109"/>
        <v>28000</v>
      </c>
    </row>
    <row r="351" spans="1:9">
      <c r="A351" s="323" t="s">
        <v>28</v>
      </c>
      <c r="B351" s="324" t="s">
        <v>29</v>
      </c>
      <c r="C351" s="336" t="s">
        <v>224</v>
      </c>
      <c r="D351" s="325" t="s">
        <v>82</v>
      </c>
      <c r="E351" s="337">
        <v>0</v>
      </c>
      <c r="F351" s="337">
        <v>0</v>
      </c>
      <c r="G351" s="337">
        <v>13950</v>
      </c>
      <c r="H351" s="337">
        <v>10800</v>
      </c>
      <c r="I351" s="337">
        <v>4200</v>
      </c>
    </row>
    <row r="352" spans="1:9">
      <c r="A352" s="326">
        <v>3223</v>
      </c>
      <c r="B352" s="508" t="s">
        <v>29</v>
      </c>
      <c r="C352" s="684" t="s">
        <v>328</v>
      </c>
      <c r="D352" s="510" t="s">
        <v>227</v>
      </c>
      <c r="E352" s="511">
        <v>8607</v>
      </c>
      <c r="F352" s="511">
        <v>3328.34</v>
      </c>
      <c r="G352" s="511">
        <v>0</v>
      </c>
      <c r="H352" s="511">
        <v>0</v>
      </c>
      <c r="I352" s="511">
        <v>0</v>
      </c>
    </row>
    <row r="353" spans="1:9">
      <c r="A353" s="690">
        <v>3223</v>
      </c>
      <c r="B353" s="691" t="s">
        <v>29</v>
      </c>
      <c r="C353" s="678" t="s">
        <v>224</v>
      </c>
      <c r="D353" s="716" t="s">
        <v>299</v>
      </c>
      <c r="E353" s="679">
        <v>113443</v>
      </c>
      <c r="F353" s="679">
        <v>18860.560000000001</v>
      </c>
      <c r="G353" s="679">
        <v>0</v>
      </c>
      <c r="H353" s="679">
        <v>0</v>
      </c>
      <c r="I353" s="679">
        <v>0</v>
      </c>
    </row>
    <row r="354" spans="1:9">
      <c r="A354" s="326" t="s">
        <v>28</v>
      </c>
      <c r="B354" s="508" t="s">
        <v>29</v>
      </c>
      <c r="C354" s="684" t="s">
        <v>224</v>
      </c>
      <c r="D354" s="510" t="s">
        <v>226</v>
      </c>
      <c r="E354" s="511">
        <v>0</v>
      </c>
      <c r="F354" s="511">
        <v>0</v>
      </c>
      <c r="G354" s="511">
        <v>79050</v>
      </c>
      <c r="H354" s="511">
        <v>61200</v>
      </c>
      <c r="I354" s="511">
        <v>23800</v>
      </c>
    </row>
    <row r="355" spans="1:9">
      <c r="A355" s="326">
        <v>3225</v>
      </c>
      <c r="B355" s="508" t="s">
        <v>33</v>
      </c>
      <c r="C355" s="684" t="s">
        <v>224</v>
      </c>
      <c r="D355" s="510" t="s">
        <v>227</v>
      </c>
      <c r="E355" s="511">
        <v>0</v>
      </c>
      <c r="F355" s="511">
        <v>24.37</v>
      </c>
      <c r="G355" s="511">
        <v>0</v>
      </c>
      <c r="H355" s="511">
        <v>0</v>
      </c>
      <c r="I355" s="511">
        <v>0</v>
      </c>
    </row>
    <row r="356" spans="1:9">
      <c r="A356" s="690">
        <v>3225</v>
      </c>
      <c r="B356" s="691" t="s">
        <v>33</v>
      </c>
      <c r="C356" s="678" t="s">
        <v>224</v>
      </c>
      <c r="D356" s="716" t="s">
        <v>299</v>
      </c>
      <c r="E356" s="679">
        <v>0</v>
      </c>
      <c r="F356" s="679">
        <v>138.13</v>
      </c>
      <c r="G356" s="679">
        <v>0</v>
      </c>
      <c r="H356" s="679">
        <v>0</v>
      </c>
      <c r="I356" s="679">
        <v>0</v>
      </c>
    </row>
    <row r="357" spans="1:9">
      <c r="A357" s="319" t="s">
        <v>34</v>
      </c>
      <c r="B357" s="320" t="s">
        <v>35</v>
      </c>
      <c r="C357" s="336" t="s">
        <v>224</v>
      </c>
      <c r="D357" s="345"/>
      <c r="E357" s="328">
        <f>SUM(E358:E373)</f>
        <v>857566</v>
      </c>
      <c r="F357" s="328">
        <f>SUM(F358:F373)</f>
        <v>16631.25</v>
      </c>
      <c r="G357" s="328">
        <f>SUM(G358:G373)</f>
        <v>399200</v>
      </c>
      <c r="H357" s="328">
        <f>SUM(H358:H373)</f>
        <v>182000</v>
      </c>
      <c r="I357" s="328">
        <f>SUM(I358:I373)</f>
        <v>137000</v>
      </c>
    </row>
    <row r="358" spans="1:9">
      <c r="A358" s="323" t="s">
        <v>40</v>
      </c>
      <c r="B358" s="324" t="s">
        <v>41</v>
      </c>
      <c r="C358" s="336" t="s">
        <v>224</v>
      </c>
      <c r="D358" s="325" t="s">
        <v>82</v>
      </c>
      <c r="E358" s="337">
        <v>0</v>
      </c>
      <c r="F358" s="337">
        <v>0</v>
      </c>
      <c r="G358" s="337">
        <v>1830</v>
      </c>
      <c r="H358" s="337">
        <v>450</v>
      </c>
      <c r="I358" s="337">
        <v>0</v>
      </c>
    </row>
    <row r="359" spans="1:9">
      <c r="A359" s="326">
        <v>3233</v>
      </c>
      <c r="B359" s="508" t="s">
        <v>41</v>
      </c>
      <c r="C359" s="684" t="s">
        <v>224</v>
      </c>
      <c r="D359" s="510" t="s">
        <v>227</v>
      </c>
      <c r="E359" s="511">
        <v>3375</v>
      </c>
      <c r="F359" s="511">
        <v>0</v>
      </c>
      <c r="G359" s="511">
        <v>0</v>
      </c>
      <c r="H359" s="511">
        <v>0</v>
      </c>
      <c r="I359" s="511">
        <v>0</v>
      </c>
    </row>
    <row r="360" spans="1:9">
      <c r="A360" s="690">
        <v>3233</v>
      </c>
      <c r="B360" s="691" t="s">
        <v>41</v>
      </c>
      <c r="C360" s="678" t="s">
        <v>224</v>
      </c>
      <c r="D360" s="716" t="s">
        <v>299</v>
      </c>
      <c r="E360" s="679">
        <v>131625</v>
      </c>
      <c r="F360" s="679">
        <v>0</v>
      </c>
      <c r="G360" s="679">
        <v>0</v>
      </c>
      <c r="H360" s="679">
        <v>0</v>
      </c>
      <c r="I360" s="679">
        <v>0</v>
      </c>
    </row>
    <row r="361" spans="1:9">
      <c r="A361" s="326" t="s">
        <v>40</v>
      </c>
      <c r="B361" s="508" t="s">
        <v>41</v>
      </c>
      <c r="C361" s="684" t="s">
        <v>224</v>
      </c>
      <c r="D361" s="510" t="s">
        <v>226</v>
      </c>
      <c r="E361" s="511">
        <v>0</v>
      </c>
      <c r="F361" s="511">
        <v>0</v>
      </c>
      <c r="G361" s="511">
        <v>10370</v>
      </c>
      <c r="H361" s="511">
        <v>2550</v>
      </c>
      <c r="I361" s="511">
        <v>0</v>
      </c>
    </row>
    <row r="362" spans="1:9">
      <c r="A362" s="323" t="s">
        <v>44</v>
      </c>
      <c r="B362" s="324" t="s">
        <v>45</v>
      </c>
      <c r="C362" s="336" t="s">
        <v>224</v>
      </c>
      <c r="D362" s="325" t="s">
        <v>82</v>
      </c>
      <c r="E362" s="337">
        <v>0</v>
      </c>
      <c r="F362" s="337">
        <v>0</v>
      </c>
      <c r="G362" s="337">
        <v>2850</v>
      </c>
      <c r="H362" s="337">
        <v>3000</v>
      </c>
      <c r="I362" s="337">
        <v>2550</v>
      </c>
    </row>
    <row r="363" spans="1:9">
      <c r="A363" s="326">
        <v>3235</v>
      </c>
      <c r="B363" s="508" t="s">
        <v>45</v>
      </c>
      <c r="C363" s="684" t="s">
        <v>224</v>
      </c>
      <c r="D363" s="510" t="s">
        <v>227</v>
      </c>
      <c r="E363" s="511">
        <v>525</v>
      </c>
      <c r="F363" s="511">
        <v>907.5</v>
      </c>
      <c r="G363" s="511">
        <v>0</v>
      </c>
      <c r="H363" s="511">
        <v>0</v>
      </c>
      <c r="I363" s="511">
        <v>0</v>
      </c>
    </row>
    <row r="364" spans="1:9">
      <c r="A364" s="690">
        <v>3235</v>
      </c>
      <c r="B364" s="691" t="s">
        <v>45</v>
      </c>
      <c r="C364" s="678" t="s">
        <v>224</v>
      </c>
      <c r="D364" s="716" t="s">
        <v>299</v>
      </c>
      <c r="E364" s="679">
        <v>17975</v>
      </c>
      <c r="F364" s="679">
        <v>5142.5</v>
      </c>
      <c r="G364" s="679">
        <v>0</v>
      </c>
      <c r="H364" s="679">
        <v>0</v>
      </c>
      <c r="I364" s="679">
        <v>0</v>
      </c>
    </row>
    <row r="365" spans="1:9">
      <c r="A365" s="326">
        <v>3235</v>
      </c>
      <c r="B365" s="508" t="s">
        <v>45</v>
      </c>
      <c r="C365" s="684" t="s">
        <v>224</v>
      </c>
      <c r="D365" s="510" t="s">
        <v>226</v>
      </c>
      <c r="E365" s="511">
        <v>0</v>
      </c>
      <c r="F365" s="511">
        <v>0</v>
      </c>
      <c r="G365" s="511">
        <v>16150</v>
      </c>
      <c r="H365" s="511">
        <v>17000</v>
      </c>
      <c r="I365" s="511">
        <v>14450</v>
      </c>
    </row>
    <row r="366" spans="1:9">
      <c r="A366" s="323" t="s">
        <v>48</v>
      </c>
      <c r="B366" s="324" t="s">
        <v>49</v>
      </c>
      <c r="C366" s="336" t="s">
        <v>224</v>
      </c>
      <c r="D366" s="325" t="s">
        <v>82</v>
      </c>
      <c r="E366" s="337">
        <v>0</v>
      </c>
      <c r="F366" s="337">
        <v>0</v>
      </c>
      <c r="G366" s="337">
        <v>50250</v>
      </c>
      <c r="H366" s="337">
        <v>21150</v>
      </c>
      <c r="I366" s="337">
        <v>16800</v>
      </c>
    </row>
    <row r="367" spans="1:9">
      <c r="A367" s="326">
        <v>3237</v>
      </c>
      <c r="B367" s="508" t="s">
        <v>49</v>
      </c>
      <c r="C367" s="684" t="s">
        <v>224</v>
      </c>
      <c r="D367" s="510" t="s">
        <v>227</v>
      </c>
      <c r="E367" s="511">
        <v>24693</v>
      </c>
      <c r="F367" s="511">
        <v>208.12</v>
      </c>
      <c r="G367" s="511">
        <v>0</v>
      </c>
      <c r="H367" s="511">
        <v>0</v>
      </c>
      <c r="I367" s="511">
        <v>0</v>
      </c>
    </row>
    <row r="368" spans="1:9">
      <c r="A368" s="690">
        <v>3237</v>
      </c>
      <c r="B368" s="691" t="s">
        <v>49</v>
      </c>
      <c r="C368" s="678" t="s">
        <v>224</v>
      </c>
      <c r="D368" s="716" t="s">
        <v>299</v>
      </c>
      <c r="E368" s="679">
        <v>679373</v>
      </c>
      <c r="F368" s="679">
        <v>1179.3800000000001</v>
      </c>
      <c r="G368" s="679">
        <v>0</v>
      </c>
      <c r="H368" s="679">
        <v>0</v>
      </c>
      <c r="I368" s="679">
        <v>0</v>
      </c>
    </row>
    <row r="369" spans="1:9">
      <c r="A369" s="326" t="s">
        <v>48</v>
      </c>
      <c r="B369" s="508" t="s">
        <v>49</v>
      </c>
      <c r="C369" s="684" t="s">
        <v>224</v>
      </c>
      <c r="D369" s="510" t="s">
        <v>226</v>
      </c>
      <c r="E369" s="511">
        <v>0</v>
      </c>
      <c r="F369" s="511">
        <v>0</v>
      </c>
      <c r="G369" s="511">
        <v>284750</v>
      </c>
      <c r="H369" s="511">
        <v>119850</v>
      </c>
      <c r="I369" s="511">
        <v>95200</v>
      </c>
    </row>
    <row r="370" spans="1:9">
      <c r="A370" s="323">
        <v>3239</v>
      </c>
      <c r="B370" s="324" t="s">
        <v>53</v>
      </c>
      <c r="C370" s="336" t="s">
        <v>224</v>
      </c>
      <c r="D370" s="325" t="s">
        <v>82</v>
      </c>
      <c r="E370" s="337">
        <v>0</v>
      </c>
      <c r="F370" s="337">
        <v>0</v>
      </c>
      <c r="G370" s="337">
        <v>4950</v>
      </c>
      <c r="H370" s="337">
        <v>2700</v>
      </c>
      <c r="I370" s="337">
        <v>1200</v>
      </c>
    </row>
    <row r="371" spans="1:9">
      <c r="A371" s="326">
        <v>3239</v>
      </c>
      <c r="B371" s="508" t="s">
        <v>53</v>
      </c>
      <c r="C371" s="684" t="s">
        <v>224</v>
      </c>
      <c r="D371" s="510" t="s">
        <v>227</v>
      </c>
      <c r="E371" s="511">
        <v>0</v>
      </c>
      <c r="F371" s="511">
        <v>1379.06</v>
      </c>
      <c r="G371" s="511">
        <v>0</v>
      </c>
      <c r="H371" s="511">
        <v>0</v>
      </c>
      <c r="I371" s="511">
        <v>0</v>
      </c>
    </row>
    <row r="372" spans="1:9">
      <c r="A372" s="690">
        <v>3239</v>
      </c>
      <c r="B372" s="691" t="s">
        <v>53</v>
      </c>
      <c r="C372" s="678" t="s">
        <v>224</v>
      </c>
      <c r="D372" s="716" t="s">
        <v>299</v>
      </c>
      <c r="E372" s="679">
        <v>0</v>
      </c>
      <c r="F372" s="679">
        <v>7814.69</v>
      </c>
      <c r="G372" s="679">
        <v>0</v>
      </c>
      <c r="H372" s="679">
        <v>0</v>
      </c>
      <c r="I372" s="679">
        <v>0</v>
      </c>
    </row>
    <row r="373" spans="1:9">
      <c r="A373" s="326">
        <v>3239</v>
      </c>
      <c r="B373" s="508" t="s">
        <v>53</v>
      </c>
      <c r="C373" s="684" t="s">
        <v>224</v>
      </c>
      <c r="D373" s="510" t="s">
        <v>226</v>
      </c>
      <c r="E373" s="511">
        <v>0</v>
      </c>
      <c r="F373" s="511">
        <v>0</v>
      </c>
      <c r="G373" s="511">
        <v>28050</v>
      </c>
      <c r="H373" s="511">
        <v>15300</v>
      </c>
      <c r="I373" s="511">
        <v>6800</v>
      </c>
    </row>
    <row r="374" spans="1:9">
      <c r="A374" s="329" t="s">
        <v>54</v>
      </c>
      <c r="B374" s="320" t="s">
        <v>55</v>
      </c>
      <c r="C374" s="336" t="s">
        <v>224</v>
      </c>
      <c r="D374" s="345"/>
      <c r="E374" s="328">
        <f>SUM(E375:E378)</f>
        <v>34874</v>
      </c>
      <c r="F374" s="328">
        <f t="shared" ref="F374:I374" si="110">SUM(F375:F378)</f>
        <v>0</v>
      </c>
      <c r="G374" s="328">
        <f t="shared" si="110"/>
        <v>54000</v>
      </c>
      <c r="H374" s="328">
        <f t="shared" si="110"/>
        <v>64000</v>
      </c>
      <c r="I374" s="328">
        <f t="shared" si="110"/>
        <v>37000</v>
      </c>
    </row>
    <row r="375" spans="1:9">
      <c r="A375" s="335">
        <v>3241</v>
      </c>
      <c r="B375" s="334" t="s">
        <v>55</v>
      </c>
      <c r="C375" s="336" t="s">
        <v>224</v>
      </c>
      <c r="D375" s="336" t="s">
        <v>82</v>
      </c>
      <c r="E375" s="337">
        <v>0</v>
      </c>
      <c r="F375" s="337">
        <v>0</v>
      </c>
      <c r="G375" s="337">
        <v>8100</v>
      </c>
      <c r="H375" s="337">
        <v>9600</v>
      </c>
      <c r="I375" s="337">
        <v>5550</v>
      </c>
    </row>
    <row r="376" spans="1:9">
      <c r="A376" s="688">
        <v>3241</v>
      </c>
      <c r="B376" s="682" t="s">
        <v>55</v>
      </c>
      <c r="C376" s="684" t="s">
        <v>224</v>
      </c>
      <c r="D376" s="684" t="s">
        <v>227</v>
      </c>
      <c r="E376" s="511">
        <v>5062</v>
      </c>
      <c r="F376" s="511">
        <v>0</v>
      </c>
      <c r="G376" s="511">
        <v>0</v>
      </c>
      <c r="H376" s="511">
        <v>0</v>
      </c>
      <c r="I376" s="511">
        <v>0</v>
      </c>
    </row>
    <row r="377" spans="1:9">
      <c r="A377" s="677">
        <v>3241</v>
      </c>
      <c r="B377" s="675" t="s">
        <v>55</v>
      </c>
      <c r="C377" s="678" t="s">
        <v>224</v>
      </c>
      <c r="D377" s="678" t="s">
        <v>299</v>
      </c>
      <c r="E377" s="679">
        <v>29812</v>
      </c>
      <c r="F377" s="679">
        <v>0</v>
      </c>
      <c r="G377" s="679">
        <v>0</v>
      </c>
      <c r="H377" s="679">
        <v>0</v>
      </c>
      <c r="I377" s="679">
        <v>0</v>
      </c>
    </row>
    <row r="378" spans="1:9">
      <c r="A378" s="326" t="s">
        <v>56</v>
      </c>
      <c r="B378" s="508" t="s">
        <v>55</v>
      </c>
      <c r="C378" s="684" t="s">
        <v>224</v>
      </c>
      <c r="D378" s="510" t="s">
        <v>226</v>
      </c>
      <c r="E378" s="511">
        <v>0</v>
      </c>
      <c r="F378" s="511">
        <v>0</v>
      </c>
      <c r="G378" s="511">
        <v>45900</v>
      </c>
      <c r="H378" s="511">
        <v>54400</v>
      </c>
      <c r="I378" s="511">
        <v>31450</v>
      </c>
    </row>
    <row r="379" spans="1:9">
      <c r="A379" s="329" t="s">
        <v>57</v>
      </c>
      <c r="B379" s="320" t="s">
        <v>58</v>
      </c>
      <c r="C379" s="336" t="s">
        <v>224</v>
      </c>
      <c r="D379" s="346"/>
      <c r="E379" s="328">
        <f t="shared" ref="E379:I379" si="111">SUM(E380:E383)</f>
        <v>22250</v>
      </c>
      <c r="F379" s="328">
        <f t="shared" si="111"/>
        <v>26464.5</v>
      </c>
      <c r="G379" s="328">
        <f t="shared" si="111"/>
        <v>89000</v>
      </c>
      <c r="H379" s="328">
        <f t="shared" si="111"/>
        <v>68000</v>
      </c>
      <c r="I379" s="328">
        <f t="shared" si="111"/>
        <v>56000</v>
      </c>
    </row>
    <row r="380" spans="1:9">
      <c r="A380" s="323" t="s">
        <v>63</v>
      </c>
      <c r="B380" s="324" t="s">
        <v>64</v>
      </c>
      <c r="C380" s="336" t="s">
        <v>224</v>
      </c>
      <c r="D380" s="325" t="s">
        <v>82</v>
      </c>
      <c r="E380" s="337">
        <v>0</v>
      </c>
      <c r="F380" s="337">
        <v>0</v>
      </c>
      <c r="G380" s="337">
        <v>13350</v>
      </c>
      <c r="H380" s="337">
        <v>10200</v>
      </c>
      <c r="I380" s="337">
        <v>8400</v>
      </c>
    </row>
    <row r="381" spans="1:9">
      <c r="A381" s="326">
        <v>3293</v>
      </c>
      <c r="B381" s="508" t="s">
        <v>64</v>
      </c>
      <c r="C381" s="684" t="s">
        <v>224</v>
      </c>
      <c r="D381" s="510" t="s">
        <v>227</v>
      </c>
      <c r="E381" s="511">
        <v>525</v>
      </c>
      <c r="F381" s="511">
        <v>6953.18</v>
      </c>
      <c r="G381" s="511">
        <v>0</v>
      </c>
      <c r="H381" s="511">
        <v>0</v>
      </c>
      <c r="I381" s="511">
        <v>0</v>
      </c>
    </row>
    <row r="382" spans="1:9">
      <c r="A382" s="690">
        <v>3293</v>
      </c>
      <c r="B382" s="691" t="s">
        <v>64</v>
      </c>
      <c r="C382" s="678" t="s">
        <v>224</v>
      </c>
      <c r="D382" s="716" t="s">
        <v>299</v>
      </c>
      <c r="E382" s="679">
        <v>21725</v>
      </c>
      <c r="F382" s="679">
        <v>19511.32</v>
      </c>
      <c r="G382" s="679">
        <v>0</v>
      </c>
      <c r="H382" s="679">
        <v>0</v>
      </c>
      <c r="I382" s="679">
        <v>0</v>
      </c>
    </row>
    <row r="383" spans="1:9">
      <c r="A383" s="326" t="s">
        <v>63</v>
      </c>
      <c r="B383" s="508" t="s">
        <v>64</v>
      </c>
      <c r="C383" s="684" t="s">
        <v>224</v>
      </c>
      <c r="D383" s="510" t="s">
        <v>226</v>
      </c>
      <c r="E383" s="511">
        <v>0</v>
      </c>
      <c r="F383" s="511">
        <v>0</v>
      </c>
      <c r="G383" s="511">
        <v>75650</v>
      </c>
      <c r="H383" s="511">
        <v>57800</v>
      </c>
      <c r="I383" s="511">
        <v>47600</v>
      </c>
    </row>
    <row r="384" spans="1:9">
      <c r="A384" s="319" t="s">
        <v>88</v>
      </c>
      <c r="B384" s="320" t="s">
        <v>89</v>
      </c>
      <c r="C384" s="330" t="s">
        <v>224</v>
      </c>
      <c r="D384" s="345"/>
      <c r="E384" s="328">
        <f>SUM(E385:E386)</f>
        <v>0</v>
      </c>
      <c r="F384" s="328">
        <f t="shared" ref="F384:I384" si="112">SUM(F385:F386)</f>
        <v>0</v>
      </c>
      <c r="G384" s="328">
        <f t="shared" si="112"/>
        <v>12000</v>
      </c>
      <c r="H384" s="328">
        <f t="shared" si="112"/>
        <v>0</v>
      </c>
      <c r="I384" s="328">
        <f t="shared" si="112"/>
        <v>0</v>
      </c>
    </row>
    <row r="385" spans="1:9">
      <c r="A385" s="333" t="s">
        <v>92</v>
      </c>
      <c r="B385" s="334" t="s">
        <v>93</v>
      </c>
      <c r="C385" s="336" t="s">
        <v>224</v>
      </c>
      <c r="D385" s="325" t="s">
        <v>82</v>
      </c>
      <c r="E385" s="337">
        <v>0</v>
      </c>
      <c r="F385" s="337">
        <v>0</v>
      </c>
      <c r="G385" s="337">
        <v>1800</v>
      </c>
      <c r="H385" s="337">
        <v>0</v>
      </c>
      <c r="I385" s="337">
        <v>0</v>
      </c>
    </row>
    <row r="386" spans="1:9">
      <c r="A386" s="681" t="s">
        <v>92</v>
      </c>
      <c r="B386" s="682" t="s">
        <v>93</v>
      </c>
      <c r="C386" s="684" t="s">
        <v>224</v>
      </c>
      <c r="D386" s="510" t="s">
        <v>226</v>
      </c>
      <c r="E386" s="511">
        <v>0</v>
      </c>
      <c r="F386" s="511">
        <v>0</v>
      </c>
      <c r="G386" s="511">
        <v>10200</v>
      </c>
      <c r="H386" s="511">
        <v>0</v>
      </c>
      <c r="I386" s="511">
        <v>0</v>
      </c>
    </row>
    <row r="387" spans="1:9">
      <c r="A387" s="315" t="s">
        <v>369</v>
      </c>
      <c r="B387" s="342" t="s">
        <v>329</v>
      </c>
      <c r="C387" s="317" t="s">
        <v>328</v>
      </c>
      <c r="D387" s="318"/>
      <c r="E387" s="318">
        <f t="shared" ref="E387:I387" si="113">E388+E390</f>
        <v>3198036</v>
      </c>
      <c r="F387" s="318">
        <f t="shared" si="113"/>
        <v>1394882.4</v>
      </c>
      <c r="G387" s="318">
        <f t="shared" si="113"/>
        <v>2905600</v>
      </c>
      <c r="H387" s="318">
        <f t="shared" si="113"/>
        <v>2714800</v>
      </c>
      <c r="I387" s="318">
        <f t="shared" si="113"/>
        <v>2448400</v>
      </c>
    </row>
    <row r="388" spans="1:9">
      <c r="A388" s="319" t="s">
        <v>202</v>
      </c>
      <c r="B388" s="320" t="s">
        <v>330</v>
      </c>
      <c r="C388" s="321" t="s">
        <v>328</v>
      </c>
      <c r="D388" s="347"/>
      <c r="E388" s="322">
        <f t="shared" ref="E388:I388" si="114">SUM(E389:E389)</f>
        <v>3198036</v>
      </c>
      <c r="F388" s="322">
        <f t="shared" si="114"/>
        <v>1394882.4</v>
      </c>
      <c r="G388" s="322">
        <f t="shared" si="114"/>
        <v>2905600</v>
      </c>
      <c r="H388" s="322">
        <f t="shared" si="114"/>
        <v>2714800</v>
      </c>
      <c r="I388" s="322">
        <f t="shared" si="114"/>
        <v>2448400</v>
      </c>
    </row>
    <row r="389" spans="1:9">
      <c r="A389" s="323">
        <v>3512</v>
      </c>
      <c r="B389" s="324" t="s">
        <v>331</v>
      </c>
      <c r="C389" s="348" t="s">
        <v>328</v>
      </c>
      <c r="D389" s="348">
        <v>11</v>
      </c>
      <c r="E389" s="337">
        <v>3198036</v>
      </c>
      <c r="F389" s="337">
        <v>1394882.4</v>
      </c>
      <c r="G389" s="337">
        <v>2905600</v>
      </c>
      <c r="H389" s="349">
        <v>2714800</v>
      </c>
      <c r="I389" s="349">
        <v>2448400</v>
      </c>
    </row>
    <row r="390" spans="1:9">
      <c r="A390" s="329">
        <v>381</v>
      </c>
      <c r="B390" s="320" t="s">
        <v>332</v>
      </c>
      <c r="C390" s="350" t="s">
        <v>328</v>
      </c>
      <c r="D390" s="328"/>
      <c r="E390" s="328">
        <f t="shared" ref="E390:I390" si="115">E391</f>
        <v>0</v>
      </c>
      <c r="F390" s="328">
        <f t="shared" si="115"/>
        <v>0</v>
      </c>
      <c r="G390" s="328">
        <f t="shared" si="115"/>
        <v>0</v>
      </c>
      <c r="H390" s="328">
        <f t="shared" si="115"/>
        <v>0</v>
      </c>
      <c r="I390" s="328">
        <f t="shared" si="115"/>
        <v>0</v>
      </c>
    </row>
    <row r="391" spans="1:9">
      <c r="A391" s="323">
        <v>3811</v>
      </c>
      <c r="B391" s="324" t="s">
        <v>81</v>
      </c>
      <c r="C391" s="348" t="s">
        <v>328</v>
      </c>
      <c r="D391" s="348" t="s">
        <v>0</v>
      </c>
      <c r="E391" s="337">
        <v>0</v>
      </c>
      <c r="F391" s="337">
        <v>0</v>
      </c>
      <c r="G391" s="337">
        <v>0</v>
      </c>
      <c r="H391" s="349">
        <v>0</v>
      </c>
      <c r="I391" s="349">
        <v>0</v>
      </c>
    </row>
    <row r="392" spans="1:9">
      <c r="A392" s="342" t="s">
        <v>452</v>
      </c>
      <c r="B392" s="342" t="s">
        <v>453</v>
      </c>
      <c r="C392" s="342">
        <v>442</v>
      </c>
      <c r="D392" s="342"/>
      <c r="E392" s="615">
        <f>E393+E396+E399+E402+E404+E409+E412</f>
        <v>0</v>
      </c>
      <c r="F392" s="615">
        <f t="shared" ref="F392:I392" si="116">F393+F396+F399+F402+F404+F409+F412</f>
        <v>50476.590000000004</v>
      </c>
      <c r="G392" s="615">
        <f t="shared" si="116"/>
        <v>18676013</v>
      </c>
      <c r="H392" s="615">
        <f t="shared" si="116"/>
        <v>18636811</v>
      </c>
      <c r="I392" s="615">
        <f t="shared" si="116"/>
        <v>18638884</v>
      </c>
    </row>
    <row r="393" spans="1:9">
      <c r="A393" s="319" t="s">
        <v>1</v>
      </c>
      <c r="B393" s="320" t="s">
        <v>2</v>
      </c>
      <c r="C393" s="628" t="s">
        <v>224</v>
      </c>
      <c r="D393" s="619">
        <v>563</v>
      </c>
      <c r="E393" s="616">
        <f>SUM(E394:E395)</f>
        <v>0</v>
      </c>
      <c r="F393" s="616">
        <f>SUM(F394:F395)</f>
        <v>0</v>
      </c>
      <c r="G393" s="629">
        <f>SUM(G394:G395)</f>
        <v>343700</v>
      </c>
      <c r="H393" s="629">
        <f t="shared" ref="H393:I393" si="117">SUM(H394:H395)</f>
        <v>345488</v>
      </c>
      <c r="I393" s="629">
        <f t="shared" si="117"/>
        <v>347256</v>
      </c>
    </row>
    <row r="394" spans="1:9">
      <c r="A394" s="696">
        <v>3111</v>
      </c>
      <c r="B394" s="508" t="s">
        <v>4</v>
      </c>
      <c r="C394" s="697" t="s">
        <v>224</v>
      </c>
      <c r="D394" s="696">
        <v>563</v>
      </c>
      <c r="E394" s="698">
        <v>0</v>
      </c>
      <c r="F394" s="699">
        <v>0</v>
      </c>
      <c r="G394" s="700">
        <v>343700</v>
      </c>
      <c r="H394" s="700">
        <v>345488</v>
      </c>
      <c r="I394" s="700">
        <v>347256</v>
      </c>
    </row>
    <row r="395" spans="1:9">
      <c r="A395" s="696">
        <v>3113</v>
      </c>
      <c r="B395" s="682" t="s">
        <v>6</v>
      </c>
      <c r="C395" s="697" t="s">
        <v>224</v>
      </c>
      <c r="D395" s="696">
        <v>563</v>
      </c>
      <c r="E395" s="698">
        <v>0</v>
      </c>
      <c r="F395" s="699">
        <v>0</v>
      </c>
      <c r="G395" s="700"/>
      <c r="H395" s="700"/>
      <c r="I395" s="700"/>
    </row>
    <row r="396" spans="1:9">
      <c r="A396" s="319" t="s">
        <v>10</v>
      </c>
      <c r="B396" s="320" t="s">
        <v>11</v>
      </c>
      <c r="C396" s="628" t="s">
        <v>224</v>
      </c>
      <c r="D396" s="619">
        <v>563</v>
      </c>
      <c r="E396" s="616">
        <f>SUM(E397:E398)</f>
        <v>0</v>
      </c>
      <c r="F396" s="616">
        <f>SUM(F397:F398)</f>
        <v>0</v>
      </c>
      <c r="G396" s="629">
        <f>SUM(G397:G398)</f>
        <v>59113</v>
      </c>
      <c r="H396" s="629">
        <f t="shared" ref="H396:I396" si="118">SUM(H397:H398)</f>
        <v>59423</v>
      </c>
      <c r="I396" s="629">
        <f t="shared" si="118"/>
        <v>59728</v>
      </c>
    </row>
    <row r="397" spans="1:9">
      <c r="A397" s="696">
        <v>3132</v>
      </c>
      <c r="B397" s="508" t="s">
        <v>13</v>
      </c>
      <c r="C397" s="697" t="s">
        <v>224</v>
      </c>
      <c r="D397" s="696">
        <v>563</v>
      </c>
      <c r="E397" s="698">
        <v>0</v>
      </c>
      <c r="F397" s="699">
        <v>0</v>
      </c>
      <c r="G397" s="700">
        <v>53270</v>
      </c>
      <c r="H397" s="700">
        <v>53550</v>
      </c>
      <c r="I397" s="700">
        <v>53825</v>
      </c>
    </row>
    <row r="398" spans="1:9">
      <c r="A398" s="696">
        <v>3133</v>
      </c>
      <c r="B398" s="701" t="s">
        <v>454</v>
      </c>
      <c r="C398" s="697" t="s">
        <v>224</v>
      </c>
      <c r="D398" s="696">
        <v>563</v>
      </c>
      <c r="E398" s="698">
        <v>0</v>
      </c>
      <c r="F398" s="699">
        <v>0</v>
      </c>
      <c r="G398" s="700">
        <v>5843</v>
      </c>
      <c r="H398" s="700">
        <v>5873</v>
      </c>
      <c r="I398" s="700">
        <v>5903</v>
      </c>
    </row>
    <row r="399" spans="1:9">
      <c r="A399" s="633" t="s">
        <v>16</v>
      </c>
      <c r="B399" s="634" t="s">
        <v>17</v>
      </c>
      <c r="C399" s="628" t="s">
        <v>224</v>
      </c>
      <c r="D399" s="619">
        <v>563</v>
      </c>
      <c r="E399" s="616">
        <f>SUM(E400:E401)</f>
        <v>0</v>
      </c>
      <c r="F399" s="616">
        <f t="shared" ref="F399:I399" si="119">SUM(F400:F401)</f>
        <v>2056</v>
      </c>
      <c r="G399" s="616">
        <f t="shared" si="119"/>
        <v>30300</v>
      </c>
      <c r="H399" s="616">
        <f t="shared" si="119"/>
        <v>30300</v>
      </c>
      <c r="I399" s="616">
        <f t="shared" si="119"/>
        <v>30300</v>
      </c>
    </row>
    <row r="400" spans="1:9">
      <c r="A400" s="702" t="s">
        <v>18</v>
      </c>
      <c r="B400" s="508" t="s">
        <v>19</v>
      </c>
      <c r="C400" s="697" t="s">
        <v>224</v>
      </c>
      <c r="D400" s="696">
        <v>563</v>
      </c>
      <c r="E400" s="698">
        <v>0</v>
      </c>
      <c r="F400" s="700">
        <v>2056</v>
      </c>
      <c r="G400" s="700">
        <v>20300</v>
      </c>
      <c r="H400" s="700">
        <v>20300</v>
      </c>
      <c r="I400" s="700">
        <v>20300</v>
      </c>
    </row>
    <row r="401" spans="1:9">
      <c r="A401" s="326" t="s">
        <v>20</v>
      </c>
      <c r="B401" s="508" t="s">
        <v>21</v>
      </c>
      <c r="C401" s="509" t="s">
        <v>224</v>
      </c>
      <c r="D401" s="509" t="s">
        <v>226</v>
      </c>
      <c r="E401" s="680">
        <v>0</v>
      </c>
      <c r="F401" s="680">
        <v>0</v>
      </c>
      <c r="G401" s="680">
        <v>10000</v>
      </c>
      <c r="H401" s="680">
        <v>10000</v>
      </c>
      <c r="I401" s="680">
        <v>10000</v>
      </c>
    </row>
    <row r="402" spans="1:9">
      <c r="A402" s="329" t="s">
        <v>24</v>
      </c>
      <c r="B402" s="320" t="s">
        <v>25</v>
      </c>
      <c r="C402" s="628" t="s">
        <v>224</v>
      </c>
      <c r="D402" s="619">
        <v>563</v>
      </c>
      <c r="E402" s="616">
        <f>E403</f>
        <v>0</v>
      </c>
      <c r="F402" s="616">
        <f>F403</f>
        <v>164.79</v>
      </c>
      <c r="G402" s="629">
        <f>SUM(G403)</f>
        <v>59900</v>
      </c>
      <c r="H402" s="629">
        <f t="shared" ref="H402:I402" si="120">SUM(H403)</f>
        <v>59900</v>
      </c>
      <c r="I402" s="629">
        <f t="shared" si="120"/>
        <v>59900</v>
      </c>
    </row>
    <row r="403" spans="1:9">
      <c r="A403" s="696">
        <v>3223</v>
      </c>
      <c r="B403" s="701" t="s">
        <v>455</v>
      </c>
      <c r="C403" s="697" t="s">
        <v>224</v>
      </c>
      <c r="D403" s="696">
        <v>563</v>
      </c>
      <c r="E403" s="698">
        <v>0</v>
      </c>
      <c r="F403" s="703">
        <v>164.79</v>
      </c>
      <c r="G403" s="700">
        <v>59900</v>
      </c>
      <c r="H403" s="700">
        <v>59900</v>
      </c>
      <c r="I403" s="700">
        <v>59900</v>
      </c>
    </row>
    <row r="404" spans="1:9">
      <c r="A404" s="319" t="s">
        <v>34</v>
      </c>
      <c r="B404" s="320" t="s">
        <v>35</v>
      </c>
      <c r="C404" s="628" t="s">
        <v>224</v>
      </c>
      <c r="D404" s="619">
        <v>563</v>
      </c>
      <c r="E404" s="616">
        <f>SUM(E405:E408)</f>
        <v>0</v>
      </c>
      <c r="F404" s="616">
        <f>SUM(F405:F408)</f>
        <v>41000.800000000003</v>
      </c>
      <c r="G404" s="629">
        <f>SUM(G405:G408)</f>
        <v>943700</v>
      </c>
      <c r="H404" s="629">
        <f t="shared" ref="H404:I404" si="121">SUM(H405:H408)</f>
        <v>935400</v>
      </c>
      <c r="I404" s="629">
        <f t="shared" si="121"/>
        <v>935400</v>
      </c>
    </row>
    <row r="405" spans="1:9">
      <c r="A405" s="696">
        <v>3233</v>
      </c>
      <c r="B405" s="508" t="s">
        <v>41</v>
      </c>
      <c r="C405" s="697" t="s">
        <v>224</v>
      </c>
      <c r="D405" s="696">
        <v>563</v>
      </c>
      <c r="E405" s="698">
        <v>0</v>
      </c>
      <c r="F405" s="700">
        <v>800</v>
      </c>
      <c r="G405" s="700">
        <v>15000</v>
      </c>
      <c r="H405" s="700">
        <v>15000</v>
      </c>
      <c r="I405" s="700">
        <v>15000</v>
      </c>
    </row>
    <row r="406" spans="1:9">
      <c r="A406" s="696">
        <v>3235</v>
      </c>
      <c r="B406" s="508" t="s">
        <v>45</v>
      </c>
      <c r="C406" s="697" t="s">
        <v>224</v>
      </c>
      <c r="D406" s="696">
        <v>563</v>
      </c>
      <c r="E406" s="698">
        <v>0</v>
      </c>
      <c r="F406" s="700">
        <v>6435.8</v>
      </c>
      <c r="G406" s="700">
        <v>8300</v>
      </c>
      <c r="H406" s="700">
        <v>0</v>
      </c>
      <c r="I406" s="700">
        <v>0</v>
      </c>
    </row>
    <row r="407" spans="1:9">
      <c r="A407" s="696">
        <v>3237</v>
      </c>
      <c r="B407" s="508" t="s">
        <v>49</v>
      </c>
      <c r="C407" s="697" t="s">
        <v>224</v>
      </c>
      <c r="D407" s="696">
        <v>563</v>
      </c>
      <c r="E407" s="698">
        <v>0</v>
      </c>
      <c r="F407" s="700">
        <v>7587.5</v>
      </c>
      <c r="G407" s="700">
        <f>916900-10000</f>
        <v>906900</v>
      </c>
      <c r="H407" s="700">
        <f>916900-10000</f>
        <v>906900</v>
      </c>
      <c r="I407" s="700">
        <f>916900-10000</f>
        <v>906900</v>
      </c>
    </row>
    <row r="408" spans="1:9">
      <c r="A408" s="696">
        <v>3239</v>
      </c>
      <c r="B408" s="508" t="s">
        <v>53</v>
      </c>
      <c r="C408" s="697" t="s">
        <v>224</v>
      </c>
      <c r="D408" s="696">
        <v>563</v>
      </c>
      <c r="E408" s="698">
        <v>0</v>
      </c>
      <c r="F408" s="700">
        <v>26177.5</v>
      </c>
      <c r="G408" s="700">
        <v>13500</v>
      </c>
      <c r="H408" s="700">
        <v>13500</v>
      </c>
      <c r="I408" s="700">
        <v>13500</v>
      </c>
    </row>
    <row r="409" spans="1:9">
      <c r="A409" s="329" t="s">
        <v>57</v>
      </c>
      <c r="B409" s="320" t="s">
        <v>58</v>
      </c>
      <c r="C409" s="628" t="s">
        <v>224</v>
      </c>
      <c r="D409" s="619">
        <v>563</v>
      </c>
      <c r="E409" s="616">
        <f>SUM(E410:E411)</f>
        <v>0</v>
      </c>
      <c r="F409" s="616">
        <f t="shared" ref="F409:I409" si="122">SUM(F410:F411)</f>
        <v>7255</v>
      </c>
      <c r="G409" s="616">
        <f t="shared" si="122"/>
        <v>33000</v>
      </c>
      <c r="H409" s="616">
        <f t="shared" si="122"/>
        <v>0</v>
      </c>
      <c r="I409" s="616">
        <f t="shared" si="122"/>
        <v>0</v>
      </c>
    </row>
    <row r="410" spans="1:9">
      <c r="A410" s="696">
        <v>3293</v>
      </c>
      <c r="B410" s="704" t="s">
        <v>64</v>
      </c>
      <c r="C410" s="705" t="s">
        <v>224</v>
      </c>
      <c r="D410" s="706">
        <v>563</v>
      </c>
      <c r="E410" s="707">
        <v>0</v>
      </c>
      <c r="F410" s="708">
        <v>7000</v>
      </c>
      <c r="G410" s="708">
        <v>33000</v>
      </c>
      <c r="H410" s="708">
        <v>0</v>
      </c>
      <c r="I410" s="708">
        <v>0</v>
      </c>
    </row>
    <row r="411" spans="1:9">
      <c r="A411" s="696">
        <v>3295</v>
      </c>
      <c r="B411" s="709" t="s">
        <v>68</v>
      </c>
      <c r="C411" s="705" t="s">
        <v>224</v>
      </c>
      <c r="D411" s="696">
        <v>563</v>
      </c>
      <c r="E411" s="698">
        <v>0</v>
      </c>
      <c r="F411" s="700">
        <v>255</v>
      </c>
      <c r="G411" s="700">
        <v>0</v>
      </c>
      <c r="H411" s="700">
        <v>0</v>
      </c>
      <c r="I411" s="700">
        <v>0</v>
      </c>
    </row>
    <row r="412" spans="1:9">
      <c r="A412" s="736" t="s">
        <v>430</v>
      </c>
      <c r="B412" s="641" t="s">
        <v>461</v>
      </c>
      <c r="C412" s="737" t="s">
        <v>224</v>
      </c>
      <c r="D412" s="736"/>
      <c r="E412" s="738">
        <f>E413</f>
        <v>0</v>
      </c>
      <c r="F412" s="738">
        <f t="shared" ref="F412:I412" si="123">F413</f>
        <v>0</v>
      </c>
      <c r="G412" s="738">
        <f t="shared" si="123"/>
        <v>17206300</v>
      </c>
      <c r="H412" s="738">
        <f t="shared" si="123"/>
        <v>17206300</v>
      </c>
      <c r="I412" s="738">
        <f t="shared" si="123"/>
        <v>17206300</v>
      </c>
    </row>
    <row r="413" spans="1:9">
      <c r="A413" s="733">
        <v>3531</v>
      </c>
      <c r="B413" s="734" t="s">
        <v>456</v>
      </c>
      <c r="C413" s="705" t="s">
        <v>224</v>
      </c>
      <c r="D413" s="733">
        <v>563</v>
      </c>
      <c r="E413" s="735">
        <v>0</v>
      </c>
      <c r="F413" s="735">
        <v>0</v>
      </c>
      <c r="G413" s="735">
        <v>17206300</v>
      </c>
      <c r="H413" s="735">
        <v>17206300</v>
      </c>
      <c r="I413" s="735">
        <v>17206300</v>
      </c>
    </row>
    <row r="414" spans="1:9">
      <c r="A414" s="342" t="s">
        <v>457</v>
      </c>
      <c r="B414" s="342" t="s">
        <v>458</v>
      </c>
      <c r="C414" s="342" t="s">
        <v>224</v>
      </c>
      <c r="D414" s="639"/>
      <c r="E414" s="615">
        <f>E415+E416+E419+E420+E423+E424+E425</f>
        <v>0</v>
      </c>
      <c r="F414" s="615"/>
      <c r="G414" s="615">
        <f t="shared" ref="G414:I414" si="124">G415+G416+G419+G420+G423+G424+G425</f>
        <v>4355000</v>
      </c>
      <c r="H414" s="615">
        <f t="shared" si="124"/>
        <v>3902500</v>
      </c>
      <c r="I414" s="615">
        <f t="shared" si="124"/>
        <v>4902500</v>
      </c>
    </row>
    <row r="415" spans="1:9">
      <c r="A415" s="640" t="s">
        <v>34</v>
      </c>
      <c r="B415" s="641" t="s">
        <v>35</v>
      </c>
      <c r="C415" s="642" t="s">
        <v>224</v>
      </c>
      <c r="D415" s="617" t="s">
        <v>82</v>
      </c>
      <c r="E415" s="643">
        <f>E417</f>
        <v>0</v>
      </c>
      <c r="F415" s="617"/>
      <c r="G415" s="644">
        <f>G417</f>
        <v>30000</v>
      </c>
      <c r="H415" s="644">
        <f t="shared" ref="H415:I416" si="125">H417</f>
        <v>30000</v>
      </c>
      <c r="I415" s="644">
        <f t="shared" si="125"/>
        <v>30000</v>
      </c>
    </row>
    <row r="416" spans="1:9">
      <c r="A416" s="640" t="s">
        <v>34</v>
      </c>
      <c r="B416" s="641" t="s">
        <v>35</v>
      </c>
      <c r="C416" s="642" t="s">
        <v>224</v>
      </c>
      <c r="D416" s="617" t="s">
        <v>459</v>
      </c>
      <c r="E416" s="643">
        <f>E418</f>
        <v>0</v>
      </c>
      <c r="F416" s="617"/>
      <c r="G416" s="644">
        <f>G418</f>
        <v>170000</v>
      </c>
      <c r="H416" s="644">
        <f t="shared" si="125"/>
        <v>170000</v>
      </c>
      <c r="I416" s="644">
        <f t="shared" si="125"/>
        <v>170000</v>
      </c>
    </row>
    <row r="417" spans="1:9">
      <c r="A417" s="635" t="s">
        <v>48</v>
      </c>
      <c r="B417" s="645" t="s">
        <v>49</v>
      </c>
      <c r="C417" s="646" t="s">
        <v>224</v>
      </c>
      <c r="D417" s="618" t="s">
        <v>82</v>
      </c>
      <c r="E417" s="647">
        <v>0</v>
      </c>
      <c r="F417" s="618"/>
      <c r="G417" s="648">
        <v>30000</v>
      </c>
      <c r="H417" s="648">
        <v>30000</v>
      </c>
      <c r="I417" s="648">
        <v>30000</v>
      </c>
    </row>
    <row r="418" spans="1:9">
      <c r="A418" s="710" t="s">
        <v>48</v>
      </c>
      <c r="B418" s="711" t="s">
        <v>49</v>
      </c>
      <c r="C418" s="712" t="s">
        <v>224</v>
      </c>
      <c r="D418" s="713" t="s">
        <v>459</v>
      </c>
      <c r="E418" s="714">
        <v>0</v>
      </c>
      <c r="F418" s="713"/>
      <c r="G418" s="715">
        <v>170000</v>
      </c>
      <c r="H418" s="715">
        <v>170000</v>
      </c>
      <c r="I418" s="715">
        <v>170000</v>
      </c>
    </row>
    <row r="419" spans="1:9">
      <c r="A419" s="640" t="s">
        <v>54</v>
      </c>
      <c r="B419" s="641" t="s">
        <v>55</v>
      </c>
      <c r="C419" s="642" t="s">
        <v>224</v>
      </c>
      <c r="D419" s="617" t="s">
        <v>82</v>
      </c>
      <c r="E419" s="643">
        <f>E421</f>
        <v>0</v>
      </c>
      <c r="F419" s="617"/>
      <c r="G419" s="644">
        <f>G421</f>
        <v>9000</v>
      </c>
      <c r="H419" s="644">
        <f t="shared" ref="H419:I420" si="126">H421</f>
        <v>9000</v>
      </c>
      <c r="I419" s="644">
        <f t="shared" si="126"/>
        <v>9000</v>
      </c>
    </row>
    <row r="420" spans="1:9">
      <c r="A420" s="640" t="s">
        <v>54</v>
      </c>
      <c r="B420" s="641" t="s">
        <v>55</v>
      </c>
      <c r="C420" s="642" t="s">
        <v>224</v>
      </c>
      <c r="D420" s="617" t="s">
        <v>459</v>
      </c>
      <c r="E420" s="643">
        <f>E422</f>
        <v>0</v>
      </c>
      <c r="F420" s="617"/>
      <c r="G420" s="644">
        <f>G422</f>
        <v>51000</v>
      </c>
      <c r="H420" s="644">
        <f t="shared" si="126"/>
        <v>51000</v>
      </c>
      <c r="I420" s="644">
        <f t="shared" si="126"/>
        <v>51000</v>
      </c>
    </row>
    <row r="421" spans="1:9">
      <c r="A421" s="635" t="s">
        <v>56</v>
      </c>
      <c r="B421" s="645" t="s">
        <v>55</v>
      </c>
      <c r="C421" s="646" t="s">
        <v>224</v>
      </c>
      <c r="D421" s="618" t="s">
        <v>82</v>
      </c>
      <c r="E421" s="647">
        <v>0</v>
      </c>
      <c r="F421" s="618"/>
      <c r="G421" s="648">
        <v>9000</v>
      </c>
      <c r="H421" s="648">
        <v>9000</v>
      </c>
      <c r="I421" s="648">
        <v>9000</v>
      </c>
    </row>
    <row r="422" spans="1:9">
      <c r="A422" s="710" t="s">
        <v>56</v>
      </c>
      <c r="B422" s="711" t="s">
        <v>55</v>
      </c>
      <c r="C422" s="712" t="s">
        <v>224</v>
      </c>
      <c r="D422" s="713" t="s">
        <v>459</v>
      </c>
      <c r="E422" s="714">
        <v>0</v>
      </c>
      <c r="F422" s="713"/>
      <c r="G422" s="715">
        <v>51000</v>
      </c>
      <c r="H422" s="715">
        <v>51000</v>
      </c>
      <c r="I422" s="715">
        <v>51000</v>
      </c>
    </row>
    <row r="423" spans="1:9">
      <c r="A423" s="640" t="s">
        <v>191</v>
      </c>
      <c r="B423" s="641" t="s">
        <v>460</v>
      </c>
      <c r="C423" s="642" t="s">
        <v>224</v>
      </c>
      <c r="D423" s="617" t="s">
        <v>82</v>
      </c>
      <c r="E423" s="643">
        <f>E426</f>
        <v>0</v>
      </c>
      <c r="F423" s="617"/>
      <c r="G423" s="644">
        <f>G426</f>
        <v>450000</v>
      </c>
      <c r="H423" s="644">
        <f t="shared" ref="H423:I425" si="127">H426</f>
        <v>525000</v>
      </c>
      <c r="I423" s="644">
        <f t="shared" si="127"/>
        <v>525000</v>
      </c>
    </row>
    <row r="424" spans="1:9">
      <c r="A424" s="640" t="s">
        <v>191</v>
      </c>
      <c r="B424" s="641" t="s">
        <v>460</v>
      </c>
      <c r="C424" s="642" t="s">
        <v>224</v>
      </c>
      <c r="D424" s="619">
        <v>552</v>
      </c>
      <c r="E424" s="643">
        <f>E427</f>
        <v>0</v>
      </c>
      <c r="F424" s="619"/>
      <c r="G424" s="644">
        <f>G427</f>
        <v>3442500</v>
      </c>
      <c r="H424" s="644">
        <f t="shared" si="127"/>
        <v>2888750</v>
      </c>
      <c r="I424" s="644">
        <f t="shared" si="127"/>
        <v>3888750</v>
      </c>
    </row>
    <row r="425" spans="1:9">
      <c r="A425" s="640" t="s">
        <v>430</v>
      </c>
      <c r="B425" s="641" t="s">
        <v>461</v>
      </c>
      <c r="C425" s="642" t="s">
        <v>224</v>
      </c>
      <c r="D425" s="619">
        <v>559</v>
      </c>
      <c r="E425" s="643">
        <f>E428</f>
        <v>0</v>
      </c>
      <c r="F425" s="619"/>
      <c r="G425" s="644">
        <f>G428</f>
        <v>202500</v>
      </c>
      <c r="H425" s="644">
        <f t="shared" si="127"/>
        <v>228750</v>
      </c>
      <c r="I425" s="644">
        <f t="shared" si="127"/>
        <v>228750</v>
      </c>
    </row>
    <row r="426" spans="1:9">
      <c r="A426" s="635" t="s">
        <v>192</v>
      </c>
      <c r="B426" s="645" t="s">
        <v>462</v>
      </c>
      <c r="C426" s="646" t="s">
        <v>224</v>
      </c>
      <c r="D426" s="618" t="s">
        <v>82</v>
      </c>
      <c r="E426" s="647">
        <v>0</v>
      </c>
      <c r="F426" s="618"/>
      <c r="G426" s="648">
        <v>450000</v>
      </c>
      <c r="H426" s="648">
        <v>525000</v>
      </c>
      <c r="I426" s="648">
        <v>525000</v>
      </c>
    </row>
    <row r="427" spans="1:9">
      <c r="A427" s="710" t="s">
        <v>192</v>
      </c>
      <c r="B427" s="711" t="s">
        <v>462</v>
      </c>
      <c r="C427" s="712" t="s">
        <v>224</v>
      </c>
      <c r="D427" s="713" t="s">
        <v>459</v>
      </c>
      <c r="E427" s="714">
        <v>0</v>
      </c>
      <c r="F427" s="713"/>
      <c r="G427" s="715">
        <v>3442500</v>
      </c>
      <c r="H427" s="715">
        <v>2888750</v>
      </c>
      <c r="I427" s="715">
        <v>3888750</v>
      </c>
    </row>
    <row r="428" spans="1:9">
      <c r="A428" s="717" t="s">
        <v>192</v>
      </c>
      <c r="B428" s="718" t="s">
        <v>462</v>
      </c>
      <c r="C428" s="719" t="s">
        <v>224</v>
      </c>
      <c r="D428" s="720" t="s">
        <v>299</v>
      </c>
      <c r="E428" s="721">
        <v>0</v>
      </c>
      <c r="F428" s="720"/>
      <c r="G428" s="722">
        <v>202500</v>
      </c>
      <c r="H428" s="722">
        <v>228750</v>
      </c>
      <c r="I428" s="722">
        <v>228750</v>
      </c>
    </row>
    <row r="429" spans="1:9">
      <c r="A429" s="342" t="s">
        <v>463</v>
      </c>
      <c r="B429" s="342" t="s">
        <v>464</v>
      </c>
      <c r="C429" s="342" t="s">
        <v>224</v>
      </c>
      <c r="D429" s="620"/>
      <c r="E429" s="615">
        <f>E430</f>
        <v>0</v>
      </c>
      <c r="F429" s="620"/>
      <c r="G429" s="649">
        <f>G430</f>
        <v>3500000</v>
      </c>
      <c r="H429" s="649">
        <f t="shared" ref="H429:I430" si="128">H430</f>
        <v>3500000</v>
      </c>
      <c r="I429" s="649">
        <f t="shared" si="128"/>
        <v>3500000</v>
      </c>
    </row>
    <row r="430" spans="1:9">
      <c r="A430" s="640" t="s">
        <v>342</v>
      </c>
      <c r="B430" s="641" t="s">
        <v>343</v>
      </c>
      <c r="C430" s="642" t="s">
        <v>224</v>
      </c>
      <c r="D430" s="617">
        <v>12</v>
      </c>
      <c r="E430" s="650">
        <f>E431</f>
        <v>0</v>
      </c>
      <c r="F430" s="617"/>
      <c r="G430" s="651">
        <f>G431</f>
        <v>3500000</v>
      </c>
      <c r="H430" s="651">
        <f t="shared" si="128"/>
        <v>3500000</v>
      </c>
      <c r="I430" s="651">
        <f t="shared" si="128"/>
        <v>3500000</v>
      </c>
    </row>
    <row r="431" spans="1:9">
      <c r="A431" s="727" t="s">
        <v>344</v>
      </c>
      <c r="B431" s="728" t="s">
        <v>343</v>
      </c>
      <c r="C431" s="729" t="s">
        <v>224</v>
      </c>
      <c r="D431" s="730" t="s">
        <v>82</v>
      </c>
      <c r="E431" s="731">
        <v>0</v>
      </c>
      <c r="F431" s="730"/>
      <c r="G431" s="732">
        <v>3500000</v>
      </c>
      <c r="H431" s="732">
        <v>3500000</v>
      </c>
      <c r="I431" s="732">
        <v>3500000</v>
      </c>
    </row>
    <row r="432" spans="1:9">
      <c r="A432" s="342" t="s">
        <v>465</v>
      </c>
      <c r="B432" s="342" t="s">
        <v>466</v>
      </c>
      <c r="C432" s="342" t="s">
        <v>224</v>
      </c>
      <c r="D432" s="342"/>
      <c r="E432" s="615">
        <f>E433+E435+E442+E444+E449+E451+E453+E455</f>
        <v>0</v>
      </c>
      <c r="F432" s="342"/>
      <c r="G432" s="615">
        <f>G433+G435+G438+G442+G444+G449+G451+G453+G455</f>
        <v>1374800</v>
      </c>
      <c r="H432" s="615">
        <f>H433+H435+H438+H442+H444+H449+H451+H453+H455</f>
        <v>1784900</v>
      </c>
      <c r="I432" s="615">
        <f>I433+I435+I438+I442+I444+I449+I451+I453+I455</f>
        <v>1734900</v>
      </c>
    </row>
    <row r="433" spans="1:9">
      <c r="A433" s="319" t="s">
        <v>1</v>
      </c>
      <c r="B433" s="320" t="s">
        <v>2</v>
      </c>
      <c r="C433" s="331" t="s">
        <v>224</v>
      </c>
      <c r="D433" s="652">
        <v>11</v>
      </c>
      <c r="E433" s="651">
        <f>E434</f>
        <v>0</v>
      </c>
      <c r="F433" s="621"/>
      <c r="G433" s="653">
        <f>G434</f>
        <v>591400</v>
      </c>
      <c r="H433" s="653">
        <f t="shared" ref="H433:I433" si="129">H434</f>
        <v>715700</v>
      </c>
      <c r="I433" s="653">
        <f t="shared" si="129"/>
        <v>715700</v>
      </c>
    </row>
    <row r="434" spans="1:9">
      <c r="A434" s="323" t="s">
        <v>3</v>
      </c>
      <c r="B434" s="324" t="s">
        <v>4</v>
      </c>
      <c r="C434" s="331" t="s">
        <v>224</v>
      </c>
      <c r="D434" s="654">
        <v>11</v>
      </c>
      <c r="E434" s="655">
        <v>0</v>
      </c>
      <c r="F434" s="622"/>
      <c r="G434" s="655">
        <v>591400</v>
      </c>
      <c r="H434" s="655">
        <v>715700</v>
      </c>
      <c r="I434" s="655">
        <v>715700</v>
      </c>
    </row>
    <row r="435" spans="1:9">
      <c r="A435" s="319" t="s">
        <v>10</v>
      </c>
      <c r="B435" s="320" t="s">
        <v>11</v>
      </c>
      <c r="C435" s="628" t="s">
        <v>224</v>
      </c>
      <c r="D435" s="656">
        <v>11</v>
      </c>
      <c r="E435" s="651">
        <f>SUM(E436:E437)</f>
        <v>0</v>
      </c>
      <c r="F435" s="623"/>
      <c r="G435" s="651">
        <f>SUM(G436:G437)</f>
        <v>101800</v>
      </c>
      <c r="H435" s="651">
        <f t="shared" ref="H435:I435" si="130">SUM(H436:H437)</f>
        <v>123200</v>
      </c>
      <c r="I435" s="651">
        <f t="shared" si="130"/>
        <v>123200</v>
      </c>
    </row>
    <row r="436" spans="1:9">
      <c r="A436" s="630">
        <v>3132</v>
      </c>
      <c r="B436" s="324" t="s">
        <v>13</v>
      </c>
      <c r="C436" s="631" t="s">
        <v>224</v>
      </c>
      <c r="D436" s="654">
        <v>11</v>
      </c>
      <c r="E436" s="655">
        <v>0</v>
      </c>
      <c r="F436" s="622"/>
      <c r="G436" s="655">
        <v>91700</v>
      </c>
      <c r="H436" s="655">
        <v>111000</v>
      </c>
      <c r="I436" s="655">
        <v>111000</v>
      </c>
    </row>
    <row r="437" spans="1:9">
      <c r="A437" s="630">
        <v>3133</v>
      </c>
      <c r="B437" s="632" t="s">
        <v>454</v>
      </c>
      <c r="C437" s="631" t="s">
        <v>224</v>
      </c>
      <c r="D437" s="654">
        <v>11</v>
      </c>
      <c r="E437" s="655">
        <v>0</v>
      </c>
      <c r="F437" s="622"/>
      <c r="G437" s="655">
        <v>10100</v>
      </c>
      <c r="H437" s="655">
        <v>12200</v>
      </c>
      <c r="I437" s="655">
        <v>12200</v>
      </c>
    </row>
    <row r="438" spans="1:9">
      <c r="A438" s="319" t="s">
        <v>16</v>
      </c>
      <c r="B438" s="320" t="s">
        <v>17</v>
      </c>
      <c r="C438" s="330" t="s">
        <v>224</v>
      </c>
      <c r="D438" s="656">
        <v>11</v>
      </c>
      <c r="E438" s="651">
        <f>SUM(E439:E441)</f>
        <v>0</v>
      </c>
      <c r="F438" s="623"/>
      <c r="G438" s="651">
        <f>SUM(G439:G441)</f>
        <v>131600</v>
      </c>
      <c r="H438" s="651">
        <f t="shared" ref="H438:I438" si="131">SUM(H439:H441)</f>
        <v>136000</v>
      </c>
      <c r="I438" s="651">
        <f t="shared" si="131"/>
        <v>136000</v>
      </c>
    </row>
    <row r="439" spans="1:9">
      <c r="A439" s="323" t="s">
        <v>18</v>
      </c>
      <c r="B439" s="324" t="s">
        <v>19</v>
      </c>
      <c r="C439" s="336" t="s">
        <v>224</v>
      </c>
      <c r="D439" s="654">
        <v>11</v>
      </c>
      <c r="E439" s="655">
        <v>0</v>
      </c>
      <c r="F439" s="622"/>
      <c r="G439" s="655">
        <v>50000</v>
      </c>
      <c r="H439" s="655">
        <v>50000</v>
      </c>
      <c r="I439" s="655">
        <v>50000</v>
      </c>
    </row>
    <row r="440" spans="1:9">
      <c r="A440" s="323" t="s">
        <v>20</v>
      </c>
      <c r="B440" s="324" t="s">
        <v>21</v>
      </c>
      <c r="C440" s="331" t="s">
        <v>224</v>
      </c>
      <c r="D440" s="654">
        <v>11</v>
      </c>
      <c r="E440" s="655">
        <v>0</v>
      </c>
      <c r="F440" s="622"/>
      <c r="G440" s="655">
        <v>21600</v>
      </c>
      <c r="H440" s="655">
        <v>26000</v>
      </c>
      <c r="I440" s="655">
        <v>26000</v>
      </c>
    </row>
    <row r="441" spans="1:9">
      <c r="A441" s="323" t="s">
        <v>22</v>
      </c>
      <c r="B441" s="324" t="s">
        <v>23</v>
      </c>
      <c r="C441" s="331" t="s">
        <v>224</v>
      </c>
      <c r="D441" s="654">
        <v>11</v>
      </c>
      <c r="E441" s="655">
        <v>0</v>
      </c>
      <c r="F441" s="622"/>
      <c r="G441" s="655">
        <v>60000</v>
      </c>
      <c r="H441" s="655">
        <v>60000</v>
      </c>
      <c r="I441" s="655">
        <v>60000</v>
      </c>
    </row>
    <row r="442" spans="1:9">
      <c r="A442" s="329" t="s">
        <v>24</v>
      </c>
      <c r="B442" s="320" t="s">
        <v>25</v>
      </c>
      <c r="C442" s="321" t="s">
        <v>224</v>
      </c>
      <c r="D442" s="656">
        <v>11</v>
      </c>
      <c r="E442" s="651">
        <f>E443</f>
        <v>0</v>
      </c>
      <c r="F442" s="623"/>
      <c r="G442" s="651">
        <f>G443</f>
        <v>30000</v>
      </c>
      <c r="H442" s="651">
        <f t="shared" ref="H442:I442" si="132">H443</f>
        <v>40000</v>
      </c>
      <c r="I442" s="651">
        <f t="shared" si="132"/>
        <v>50000</v>
      </c>
    </row>
    <row r="443" spans="1:9">
      <c r="A443" s="323" t="s">
        <v>26</v>
      </c>
      <c r="B443" s="324" t="s">
        <v>27</v>
      </c>
      <c r="C443" s="331" t="s">
        <v>224</v>
      </c>
      <c r="D443" s="654">
        <v>11</v>
      </c>
      <c r="E443" s="655">
        <v>0</v>
      </c>
      <c r="F443" s="622"/>
      <c r="G443" s="655">
        <v>30000</v>
      </c>
      <c r="H443" s="655">
        <v>40000</v>
      </c>
      <c r="I443" s="655">
        <v>50000</v>
      </c>
    </row>
    <row r="444" spans="1:9">
      <c r="A444" s="319" t="s">
        <v>34</v>
      </c>
      <c r="B444" s="320" t="s">
        <v>35</v>
      </c>
      <c r="C444" s="628" t="s">
        <v>224</v>
      </c>
      <c r="D444" s="656">
        <v>11</v>
      </c>
      <c r="E444" s="651">
        <f>SUM(E445:E448)</f>
        <v>0</v>
      </c>
      <c r="F444" s="623"/>
      <c r="G444" s="651">
        <f>SUM(G445:G448)</f>
        <v>440000</v>
      </c>
      <c r="H444" s="651">
        <f t="shared" ref="H444:I444" si="133">SUM(H445:H448)</f>
        <v>570000</v>
      </c>
      <c r="I444" s="651">
        <f t="shared" si="133"/>
        <v>580000</v>
      </c>
    </row>
    <row r="445" spans="1:9">
      <c r="A445" s="638">
        <v>3233</v>
      </c>
      <c r="B445" s="636" t="s">
        <v>41</v>
      </c>
      <c r="C445" s="637" t="s">
        <v>224</v>
      </c>
      <c r="D445" s="654">
        <v>11</v>
      </c>
      <c r="E445" s="655">
        <v>0</v>
      </c>
      <c r="F445" s="622"/>
      <c r="G445" s="655">
        <v>30000</v>
      </c>
      <c r="H445" s="655">
        <v>50000</v>
      </c>
      <c r="I445" s="655">
        <v>50000</v>
      </c>
    </row>
    <row r="446" spans="1:9">
      <c r="A446" s="630">
        <v>3235</v>
      </c>
      <c r="B446" s="324" t="s">
        <v>45</v>
      </c>
      <c r="C446" s="631" t="s">
        <v>224</v>
      </c>
      <c r="D446" s="654">
        <v>11</v>
      </c>
      <c r="E446" s="655">
        <v>0</v>
      </c>
      <c r="F446" s="622"/>
      <c r="G446" s="655">
        <v>10000</v>
      </c>
      <c r="H446" s="655">
        <v>20000</v>
      </c>
      <c r="I446" s="655">
        <v>30000</v>
      </c>
    </row>
    <row r="447" spans="1:9">
      <c r="A447" s="630">
        <v>3237</v>
      </c>
      <c r="B447" s="324" t="s">
        <v>49</v>
      </c>
      <c r="C447" s="631" t="s">
        <v>224</v>
      </c>
      <c r="D447" s="654">
        <v>11</v>
      </c>
      <c r="E447" s="655">
        <v>0</v>
      </c>
      <c r="F447" s="622"/>
      <c r="G447" s="655">
        <v>400000</v>
      </c>
      <c r="H447" s="655">
        <v>400000</v>
      </c>
      <c r="I447" s="655">
        <v>400000</v>
      </c>
    </row>
    <row r="448" spans="1:9">
      <c r="A448" s="323" t="s">
        <v>50</v>
      </c>
      <c r="B448" s="324" t="s">
        <v>51</v>
      </c>
      <c r="C448" s="331" t="s">
        <v>224</v>
      </c>
      <c r="D448" s="654">
        <v>11</v>
      </c>
      <c r="E448" s="655">
        <v>0</v>
      </c>
      <c r="F448" s="622"/>
      <c r="G448" s="655">
        <v>0</v>
      </c>
      <c r="H448" s="655">
        <v>100000</v>
      </c>
      <c r="I448" s="655">
        <v>100000</v>
      </c>
    </row>
    <row r="449" spans="1:9">
      <c r="A449" s="329" t="s">
        <v>57</v>
      </c>
      <c r="B449" s="320" t="s">
        <v>58</v>
      </c>
      <c r="C449" s="321" t="s">
        <v>224</v>
      </c>
      <c r="D449" s="656">
        <v>11</v>
      </c>
      <c r="E449" s="651">
        <f>E450</f>
        <v>0</v>
      </c>
      <c r="F449" s="623"/>
      <c r="G449" s="651">
        <f>G450</f>
        <v>30000</v>
      </c>
      <c r="H449" s="651">
        <f t="shared" ref="H449:I449" si="134">H450</f>
        <v>30000</v>
      </c>
      <c r="I449" s="651">
        <f t="shared" si="134"/>
        <v>30000</v>
      </c>
    </row>
    <row r="450" spans="1:9">
      <c r="A450" s="335" t="s">
        <v>63</v>
      </c>
      <c r="B450" s="334" t="s">
        <v>64</v>
      </c>
      <c r="C450" s="331" t="s">
        <v>224</v>
      </c>
      <c r="D450" s="654">
        <v>11</v>
      </c>
      <c r="E450" s="655">
        <v>0</v>
      </c>
      <c r="F450" s="622"/>
      <c r="G450" s="655">
        <v>30000</v>
      </c>
      <c r="H450" s="655">
        <v>30000</v>
      </c>
      <c r="I450" s="655">
        <v>30000</v>
      </c>
    </row>
    <row r="451" spans="1:9">
      <c r="A451" s="319" t="s">
        <v>83</v>
      </c>
      <c r="B451" s="320" t="s">
        <v>84</v>
      </c>
      <c r="C451" s="321" t="s">
        <v>224</v>
      </c>
      <c r="D451" s="656">
        <v>11</v>
      </c>
      <c r="E451" s="651">
        <f>E452</f>
        <v>0</v>
      </c>
      <c r="F451" s="623"/>
      <c r="G451" s="651">
        <f>G452</f>
        <v>15000</v>
      </c>
      <c r="H451" s="651">
        <f t="shared" ref="H451:I451" si="135">H452</f>
        <v>100000</v>
      </c>
      <c r="I451" s="651">
        <f t="shared" si="135"/>
        <v>100000</v>
      </c>
    </row>
    <row r="452" spans="1:9">
      <c r="A452" s="323" t="s">
        <v>85</v>
      </c>
      <c r="B452" s="324" t="s">
        <v>86</v>
      </c>
      <c r="C452" s="331" t="s">
        <v>224</v>
      </c>
      <c r="D452" s="654">
        <v>11</v>
      </c>
      <c r="E452" s="655">
        <v>0</v>
      </c>
      <c r="F452" s="622"/>
      <c r="G452" s="655">
        <v>15000</v>
      </c>
      <c r="H452" s="655">
        <v>100000</v>
      </c>
      <c r="I452" s="655">
        <v>100000</v>
      </c>
    </row>
    <row r="453" spans="1:9">
      <c r="A453" s="657" t="s">
        <v>88</v>
      </c>
      <c r="B453" s="658" t="s">
        <v>89</v>
      </c>
      <c r="C453" s="626" t="s">
        <v>224</v>
      </c>
      <c r="D453" s="656">
        <v>11</v>
      </c>
      <c r="E453" s="651">
        <f>E454</f>
        <v>0</v>
      </c>
      <c r="F453" s="623"/>
      <c r="G453" s="651">
        <f>G454</f>
        <v>0</v>
      </c>
      <c r="H453" s="651">
        <f t="shared" ref="H453:I453" si="136">H454</f>
        <v>0</v>
      </c>
      <c r="I453" s="651">
        <f t="shared" si="136"/>
        <v>0</v>
      </c>
    </row>
    <row r="454" spans="1:9">
      <c r="A454" s="659">
        <v>4221</v>
      </c>
      <c r="B454" s="660" t="s">
        <v>91</v>
      </c>
      <c r="C454" s="661" t="s">
        <v>224</v>
      </c>
      <c r="D454" s="654">
        <v>11</v>
      </c>
      <c r="E454" s="655">
        <v>0</v>
      </c>
      <c r="F454" s="622"/>
      <c r="G454" s="655">
        <v>0</v>
      </c>
      <c r="H454" s="655">
        <v>0</v>
      </c>
      <c r="I454" s="655">
        <v>0</v>
      </c>
    </row>
    <row r="455" spans="1:9">
      <c r="A455" s="662">
        <v>426</v>
      </c>
      <c r="B455" s="663" t="s">
        <v>177</v>
      </c>
      <c r="C455" s="664" t="s">
        <v>224</v>
      </c>
      <c r="D455" s="656">
        <v>11</v>
      </c>
      <c r="E455" s="651">
        <f>E456</f>
        <v>0</v>
      </c>
      <c r="F455" s="623"/>
      <c r="G455" s="651">
        <f>G456</f>
        <v>35000</v>
      </c>
      <c r="H455" s="651">
        <f t="shared" ref="H455:I455" si="137">H456</f>
        <v>70000</v>
      </c>
      <c r="I455" s="651">
        <f t="shared" si="137"/>
        <v>0</v>
      </c>
    </row>
    <row r="456" spans="1:9">
      <c r="A456" s="665">
        <v>4262</v>
      </c>
      <c r="B456" s="666" t="s">
        <v>274</v>
      </c>
      <c r="C456" s="667" t="s">
        <v>224</v>
      </c>
      <c r="D456" s="654">
        <v>11</v>
      </c>
      <c r="E456" s="655">
        <v>0</v>
      </c>
      <c r="F456" s="622"/>
      <c r="G456" s="655">
        <v>35000</v>
      </c>
      <c r="H456" s="655">
        <v>70000</v>
      </c>
      <c r="I456" s="655">
        <v>0</v>
      </c>
    </row>
    <row r="457" spans="1:9">
      <c r="A457" s="847" t="s">
        <v>488</v>
      </c>
      <c r="B457" s="847" t="s">
        <v>489</v>
      </c>
      <c r="C457" s="847" t="s">
        <v>224</v>
      </c>
      <c r="D457" s="835">
        <v>565</v>
      </c>
      <c r="E457" s="836">
        <f>E460+E462+E469+E471+E476+E478+E480+E482</f>
        <v>0</v>
      </c>
      <c r="F457" s="847"/>
      <c r="G457" s="846">
        <f>G458</f>
        <v>25000000</v>
      </c>
      <c r="H457" s="846">
        <f t="shared" ref="H457:I457" si="138">H458</f>
        <v>21346890</v>
      </c>
      <c r="I457" s="846">
        <f t="shared" si="138"/>
        <v>18450058</v>
      </c>
    </row>
    <row r="458" spans="1:9">
      <c r="A458" s="837">
        <v>5181</v>
      </c>
      <c r="B458" s="841" t="s">
        <v>400</v>
      </c>
      <c r="C458" s="834" t="s">
        <v>224</v>
      </c>
      <c r="D458" s="848">
        <v>565</v>
      </c>
      <c r="E458" s="839">
        <v>0</v>
      </c>
      <c r="F458" s="838"/>
      <c r="G458" s="840">
        <v>25000000</v>
      </c>
      <c r="H458" s="840">
        <v>21346890</v>
      </c>
      <c r="I458" s="840">
        <v>18450058</v>
      </c>
    </row>
  </sheetData>
  <mergeCells count="3">
    <mergeCell ref="B2:C2"/>
    <mergeCell ref="A3:C18"/>
    <mergeCell ref="A19:C19"/>
  </mergeCells>
  <printOptions horizontalCentered="1"/>
  <pageMargins left="0.19685039370078741" right="0.19685039370078741" top="0.39370078740157483" bottom="0.39370078740157483" header="0.39370078740157483" footer="0.39370078740157483"/>
  <pageSetup paperSize="9" orientation="landscape" r:id="rId1"/>
  <headerFooter>
    <oddFooter>&amp;CHAMAG-BICRO&amp;R&amp;P</oddFooter>
  </headerFooter>
  <rowBreaks count="12" manualBreakCount="12">
    <brk id="34" max="8" man="1"/>
    <brk id="70" max="8" man="1"/>
    <brk id="106" max="8" man="1"/>
    <brk id="142" max="8" man="1"/>
    <brk id="177" max="8" man="1"/>
    <brk id="213" max="8" man="1"/>
    <brk id="249" max="8" man="1"/>
    <brk id="284" max="8" man="1"/>
    <brk id="319" max="8" man="1"/>
    <brk id="354" max="8" man="1"/>
    <brk id="389" max="8" man="1"/>
    <brk id="4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14</vt:i4>
      </vt:variant>
    </vt:vector>
  </HeadingPairs>
  <TitlesOfParts>
    <vt:vector size="24" baseType="lpstr">
      <vt:lpstr>NASLOVNA</vt:lpstr>
      <vt:lpstr> UKUPNO IZVORI</vt:lpstr>
      <vt:lpstr>MINGPO</vt:lpstr>
      <vt:lpstr>ZALIHE</vt:lpstr>
      <vt:lpstr>AIK</vt:lpstr>
      <vt:lpstr>DZM</vt:lpstr>
      <vt:lpstr>HZN</vt:lpstr>
      <vt:lpstr>HAA</vt:lpstr>
      <vt:lpstr>HAMAG-BICRO</vt:lpstr>
      <vt:lpstr>HCZP</vt:lpstr>
      <vt:lpstr>AIK!Ispis_naslova</vt:lpstr>
      <vt:lpstr>DZM!Ispis_naslova</vt:lpstr>
      <vt:lpstr>HAA!Ispis_naslova</vt:lpstr>
      <vt:lpstr>HZN!Ispis_naslova</vt:lpstr>
      <vt:lpstr>MINGPO!Ispis_naslova</vt:lpstr>
      <vt:lpstr>ZALIHE!Ispis_naslova</vt:lpstr>
      <vt:lpstr>AIK!Podrucje_ispisa</vt:lpstr>
      <vt:lpstr>DZM!Podrucje_ispisa</vt:lpstr>
      <vt:lpstr>HAA!Podrucje_ispisa</vt:lpstr>
      <vt:lpstr>'HAMAG-BICRO'!Podrucje_ispisa</vt:lpstr>
      <vt:lpstr>HCZP!Podrucje_ispisa</vt:lpstr>
      <vt:lpstr>HZN!Podrucje_ispisa</vt:lpstr>
      <vt:lpstr>MINGPO!Podrucje_ispisa</vt:lpstr>
      <vt:lpstr>ZALIHE!Podrucje_ispisa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Kalaminec</dc:creator>
  <cp:lastModifiedBy>aprotulipac</cp:lastModifiedBy>
  <cp:lastPrinted>2017-10-25T10:07:33Z</cp:lastPrinted>
  <dcterms:created xsi:type="dcterms:W3CDTF">2015-06-11T08:00:38Z</dcterms:created>
  <dcterms:modified xsi:type="dcterms:W3CDTF">2018-01-03T09:05:08Z</dcterms:modified>
</cp:coreProperties>
</file>